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附属図書館グループ\01_附属図書館\03_資料\管理\除却→譲渡\除却資料譲渡（H23～）\H30\リユース\ウェブ広報用\"/>
    </mc:Choice>
  </mc:AlternateContent>
  <bookViews>
    <workbookView xWindow="0" yWindow="0" windowWidth="19200" windowHeight="11550"/>
  </bookViews>
  <sheets>
    <sheet name="H30年度譲渡対象図書リスト" sheetId="1" r:id="rId1"/>
  </sheets>
  <definedNames>
    <definedName name="_xlnm.Print_Area" localSheetId="0">H30年度譲渡対象図書リスト!$A$1:$L$1127</definedName>
    <definedName name="_xlnm.Print_Titles" localSheetId="0">H30年度譲渡対象図書リスト!$1:$1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4" i="1" l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2" i="1"/>
  <c r="H1093" i="1"/>
  <c r="H1092" i="1"/>
  <c r="H1091" i="1"/>
  <c r="H1089" i="1"/>
  <c r="H1088" i="1"/>
  <c r="H1086" i="1"/>
  <c r="H1084" i="1"/>
  <c r="H1083" i="1"/>
  <c r="H1082" i="1"/>
  <c r="H1080" i="1"/>
  <c r="H1070" i="1"/>
  <c r="H1062" i="1"/>
  <c r="H1058" i="1"/>
  <c r="H1051" i="1"/>
  <c r="H1050" i="1"/>
  <c r="H1039" i="1"/>
  <c r="H1038" i="1"/>
  <c r="H1037" i="1"/>
  <c r="H1036" i="1"/>
  <c r="H1035" i="1"/>
  <c r="H1034" i="1"/>
  <c r="H1033" i="1"/>
  <c r="H1031" i="1"/>
  <c r="H1030" i="1"/>
  <c r="H1029" i="1"/>
  <c r="H1022" i="1"/>
  <c r="H1021" i="1"/>
  <c r="H1013" i="1"/>
  <c r="H1012" i="1"/>
  <c r="H1009" i="1"/>
  <c r="H1008" i="1"/>
  <c r="H1007" i="1"/>
  <c r="H1006" i="1"/>
  <c r="H1005" i="1"/>
  <c r="H1004" i="1"/>
  <c r="H1003" i="1"/>
  <c r="H1002" i="1"/>
  <c r="H1001" i="1"/>
  <c r="H998" i="1"/>
  <c r="H997" i="1"/>
  <c r="H990" i="1"/>
  <c r="H989" i="1"/>
  <c r="H979" i="1"/>
  <c r="H978" i="1"/>
  <c r="H974" i="1"/>
  <c r="H968" i="1"/>
  <c r="H967" i="1"/>
  <c r="H966" i="1"/>
  <c r="H965" i="1"/>
  <c r="H963" i="1"/>
  <c r="H962" i="1"/>
  <c r="H961" i="1"/>
  <c r="H960" i="1"/>
  <c r="H959" i="1"/>
  <c r="H958" i="1"/>
  <c r="H947" i="1"/>
  <c r="H946" i="1"/>
  <c r="H944" i="1"/>
  <c r="H943" i="1"/>
  <c r="H940" i="1"/>
  <c r="H939" i="1"/>
  <c r="H937" i="1"/>
  <c r="H936" i="1"/>
  <c r="H935" i="1"/>
  <c r="H934" i="1"/>
  <c r="H916" i="1"/>
  <c r="H914" i="1"/>
  <c r="H911" i="1"/>
  <c r="H910" i="1"/>
  <c r="H907" i="1"/>
  <c r="H906" i="1"/>
  <c r="H905" i="1"/>
  <c r="H904" i="1"/>
  <c r="H903" i="1"/>
  <c r="H902" i="1"/>
  <c r="H901" i="1"/>
  <c r="H900" i="1"/>
  <c r="H899" i="1"/>
  <c r="H898" i="1"/>
  <c r="H896" i="1"/>
  <c r="H895" i="1"/>
  <c r="H894" i="1"/>
  <c r="H893" i="1"/>
  <c r="H892" i="1"/>
  <c r="H889" i="1"/>
  <c r="H888" i="1"/>
  <c r="H887" i="1"/>
  <c r="H886" i="1"/>
  <c r="H885" i="1"/>
  <c r="H884" i="1"/>
  <c r="H883" i="1"/>
  <c r="H882" i="1"/>
  <c r="H881" i="1"/>
  <c r="H879" i="1"/>
  <c r="H878" i="1"/>
  <c r="H877" i="1"/>
  <c r="H876" i="1"/>
  <c r="H873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1" i="1"/>
  <c r="H850" i="1"/>
  <c r="H848" i="1"/>
  <c r="H837" i="1"/>
  <c r="H835" i="1"/>
  <c r="H834" i="1"/>
  <c r="H833" i="1"/>
  <c r="H831" i="1"/>
  <c r="H830" i="1"/>
  <c r="H825" i="1"/>
  <c r="H824" i="1"/>
  <c r="H820" i="1"/>
  <c r="H819" i="1"/>
  <c r="H818" i="1"/>
  <c r="H815" i="1"/>
  <c r="H814" i="1"/>
  <c r="H813" i="1"/>
  <c r="H812" i="1"/>
  <c r="H811" i="1"/>
  <c r="H809" i="1"/>
  <c r="H805" i="1"/>
  <c r="H804" i="1"/>
  <c r="H803" i="1"/>
  <c r="H801" i="1"/>
  <c r="H800" i="1"/>
  <c r="H796" i="1"/>
  <c r="H791" i="1"/>
  <c r="H789" i="1"/>
  <c r="H787" i="1"/>
  <c r="H786" i="1"/>
  <c r="H785" i="1"/>
  <c r="H784" i="1"/>
  <c r="H783" i="1"/>
  <c r="H781" i="1"/>
  <c r="H776" i="1"/>
  <c r="H775" i="1"/>
  <c r="H774" i="1"/>
  <c r="H773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7" i="1"/>
  <c r="H726" i="1"/>
  <c r="H725" i="1"/>
  <c r="H724" i="1"/>
  <c r="H723" i="1"/>
  <c r="H722" i="1"/>
  <c r="H721" i="1"/>
  <c r="H719" i="1"/>
  <c r="H717" i="1"/>
  <c r="H716" i="1"/>
  <c r="H715" i="1"/>
  <c r="H714" i="1"/>
  <c r="H712" i="1"/>
  <c r="H711" i="1"/>
  <c r="H710" i="1"/>
  <c r="H708" i="1"/>
  <c r="H707" i="1"/>
  <c r="H706" i="1"/>
  <c r="H705" i="1"/>
  <c r="H704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7" i="1"/>
  <c r="H686" i="1"/>
  <c r="H679" i="1"/>
  <c r="H678" i="1"/>
  <c r="H677" i="1"/>
  <c r="H676" i="1"/>
  <c r="H675" i="1"/>
  <c r="H674" i="1"/>
  <c r="H672" i="1"/>
  <c r="H671" i="1"/>
  <c r="H670" i="1"/>
  <c r="H669" i="1"/>
  <c r="H668" i="1"/>
  <c r="H667" i="1"/>
  <c r="H666" i="1"/>
  <c r="H665" i="1"/>
  <c r="H664" i="1"/>
  <c r="H662" i="1"/>
  <c r="H661" i="1"/>
  <c r="H649" i="1"/>
  <c r="H643" i="1"/>
  <c r="H642" i="1"/>
  <c r="H641" i="1"/>
  <c r="H637" i="1"/>
  <c r="H636" i="1"/>
  <c r="H635" i="1"/>
  <c r="H634" i="1"/>
  <c r="H633" i="1"/>
  <c r="H632" i="1"/>
  <c r="H631" i="1"/>
  <c r="H630" i="1"/>
  <c r="H629" i="1"/>
  <c r="H627" i="1"/>
  <c r="H626" i="1"/>
  <c r="H625" i="1"/>
  <c r="H624" i="1"/>
  <c r="H623" i="1"/>
  <c r="H621" i="1"/>
  <c r="H620" i="1"/>
  <c r="H619" i="1"/>
  <c r="H618" i="1"/>
  <c r="H617" i="1"/>
  <c r="H616" i="1"/>
  <c r="H615" i="1"/>
  <c r="H614" i="1"/>
  <c r="H612" i="1"/>
  <c r="H611" i="1"/>
  <c r="H610" i="1"/>
  <c r="H608" i="1"/>
  <c r="H607" i="1"/>
  <c r="H606" i="1"/>
  <c r="H605" i="1"/>
  <c r="H601" i="1"/>
  <c r="H600" i="1"/>
  <c r="H599" i="1"/>
  <c r="H598" i="1"/>
  <c r="H596" i="1"/>
  <c r="H595" i="1"/>
  <c r="H594" i="1"/>
  <c r="H593" i="1"/>
  <c r="H591" i="1"/>
  <c r="H589" i="1"/>
  <c r="H585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1" i="1"/>
  <c r="H539" i="1"/>
  <c r="H538" i="1"/>
  <c r="H537" i="1"/>
  <c r="H536" i="1"/>
  <c r="H535" i="1"/>
  <c r="H534" i="1"/>
  <c r="H533" i="1"/>
  <c r="H532" i="1"/>
  <c r="H531" i="1"/>
  <c r="H530" i="1"/>
  <c r="H529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0" i="1"/>
  <c r="H499" i="1"/>
  <c r="H498" i="1"/>
  <c r="H497" i="1"/>
  <c r="H496" i="1"/>
  <c r="H495" i="1"/>
  <c r="H491" i="1"/>
  <c r="H490" i="1"/>
  <c r="H489" i="1"/>
  <c r="H488" i="1"/>
  <c r="H487" i="1"/>
  <c r="H485" i="1"/>
  <c r="H484" i="1"/>
  <c r="H483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31" i="1"/>
  <c r="H428" i="1"/>
  <c r="H421" i="1"/>
  <c r="H391" i="1"/>
  <c r="H390" i="1"/>
  <c r="H389" i="1"/>
  <c r="H388" i="1"/>
  <c r="H387" i="1"/>
  <c r="H386" i="1"/>
  <c r="H385" i="1"/>
  <c r="H263" i="1"/>
  <c r="H121" i="1"/>
  <c r="H37" i="1"/>
  <c r="H35" i="1"/>
  <c r="H34" i="1"/>
  <c r="H33" i="1"/>
  <c r="H32" i="1"/>
  <c r="H31" i="1"/>
  <c r="H12" i="1"/>
  <c r="H11" i="1"/>
  <c r="H10" i="1"/>
  <c r="H9" i="1"/>
  <c r="H8" i="1"/>
  <c r="H7" i="1"/>
  <c r="H6" i="1"/>
  <c r="H1" i="1"/>
</calcChain>
</file>

<file path=xl/sharedStrings.xml><?xml version="1.0" encoding="utf-8"?>
<sst xmlns="http://schemas.openxmlformats.org/spreadsheetml/2006/main" count="6026" uniqueCount="2219">
  <si>
    <t>ジャンル</t>
    <phoneticPr fontId="4"/>
  </si>
  <si>
    <t>資料番号</t>
  </si>
  <si>
    <t>書名</t>
  </si>
  <si>
    <t>巻次</t>
  </si>
  <si>
    <t>請求記号</t>
  </si>
  <si>
    <t>取得
価格</t>
    <rPh sb="0" eb="2">
      <t>シュトク</t>
    </rPh>
    <rPh sb="3" eb="5">
      <t>カカク</t>
    </rPh>
    <phoneticPr fontId="4"/>
  </si>
  <si>
    <t>売却価格</t>
    <rPh sb="0" eb="2">
      <t>バイキャク</t>
    </rPh>
    <rPh sb="2" eb="4">
      <t>カカク</t>
    </rPh>
    <phoneticPr fontId="4"/>
  </si>
  <si>
    <t>備考欄</t>
    <rPh sb="0" eb="2">
      <t>ビコウ</t>
    </rPh>
    <rPh sb="2" eb="3">
      <t>ラン</t>
    </rPh>
    <phoneticPr fontId="4"/>
  </si>
  <si>
    <t>情報科学</t>
    <rPh sb="0" eb="2">
      <t>ジョウホウ</t>
    </rPh>
    <rPh sb="2" eb="4">
      <t>カガク</t>
    </rPh>
    <phoneticPr fontId="4"/>
  </si>
  <si>
    <t>知識の表現と利用 / 上野晴樹, 石塚満共編.-- オーム社; 1987.2.-- (知識工学講座 ; 2).</t>
  </si>
  <si>
    <t/>
  </si>
  <si>
    <t>*</t>
    <phoneticPr fontId="4"/>
  </si>
  <si>
    <t>007ｳｴ</t>
  </si>
  <si>
    <t>1995/03/31</t>
  </si>
  <si>
    <t>ACMチューリング賞講演集 / 赤攝也 [ほか] 訳.-- 共立出版; 1989.7.</t>
  </si>
  <si>
    <t>007ｴｼ</t>
  </si>
  <si>
    <t>1994/03/31</t>
  </si>
  <si>
    <t>電子情報通信英和・和英辞典 / 平山博, 氏家理央編著.-- 新版.-- 共立出版; 1996.3.</t>
  </si>
  <si>
    <t>007.03ﾋﾗ</t>
  </si>
  <si>
    <t>1997/03/31</t>
  </si>
  <si>
    <t>Wörterbuch der Datentechnik : Englisch-Deutsch, Deutsch-English : 92000 Einträge (44000 deutsche und 48000 englishce) aller Gebiete der Informatik, mit Hauptbegriffen der angrenzenden Fachgebiete sowie des allgemeinen technischen Sprachgebrauchs (insgesamt 94 Fachgebiete) = Dictionary of computing : English-German, German-English : 92000 entries (48000 English and 44000 German) from all specialities of computing  science, with basic terms of contiguous fields and of general technical language (in total 94 specialities) / Vittorio Ferretti ; : hardcover.-- Springer; c1996.</t>
  </si>
  <si>
    <t>: hardcover</t>
  </si>
  <si>
    <t>007.03FE</t>
  </si>
  <si>
    <t>1996/06/24</t>
  </si>
  <si>
    <t>情報の組織化 / 長尾真 [ほか] 著.-- 岩波書店; 2000.7.-- (岩波講座マルチメディア情報学 ; 2).</t>
  </si>
  <si>
    <t>007.08ｲﾜ2</t>
  </si>
  <si>
    <t>セット優先</t>
    <rPh sb="3" eb="5">
      <t>ユウセン</t>
    </rPh>
    <phoneticPr fontId="4"/>
  </si>
  <si>
    <t>情報の表現 / 西尾章治郎 [ほか] 著.-- 岩波書店; 2000.10.-- (岩波講座マルチメディア情報学 ; 3).</t>
  </si>
  <si>
    <t>007.08ｲﾜ3</t>
  </si>
  <si>
    <t>情報の共有と統合 / 西尾章治郎 [ほか] 著.-- 岩波書店; 1999.12.-- (岩波講座マルチメディア情報学 ; 7).</t>
  </si>
  <si>
    <t>007.08ｲﾜ7</t>
  </si>
  <si>
    <t>情報の構造化と検索 / 西尾章治郎 [ほか] 著.-- 岩波書店; 2000.3.-- (岩波講座マルチメディア情報学 ; 8).</t>
  </si>
  <si>
    <t>007.08ｲﾜ8</t>
  </si>
  <si>
    <t>自己の表現 / 安西祐一郎 [ほか] 著.-- 岩波書店; 2000.9.-- (岩波講座マルチメディア情報学 ; 10).</t>
  </si>
  <si>
    <t>007.08ｲﾜ10</t>
  </si>
  <si>
    <t>自己の啓発 / 安西祐一郎 [ほか] 著 ; [本冊], CD-ROM.-- 岩波書店; 2000.2.-- (岩波講座マルチメディア情報学 ; 11).</t>
  </si>
  <si>
    <t>[本冊]</t>
  </si>
  <si>
    <t>007.08ｲﾜ11</t>
  </si>
  <si>
    <t>相互の理解 / 西尾章治郎 [ほか] 著.-- 岩波書店; 1999.11.-- (岩波講座マルチメディア情報学 ; 12).</t>
  </si>
  <si>
    <t>007.08ｲﾜ12</t>
  </si>
  <si>
    <t>Parallel virtual machine-EuroPVM '96 : third European PVM conference, Munich, Germany, October 7-9, 1996 : proceedings / Arndt Bode ... [et al.], (eds.).-- Springer; c1996.-- (Lecture notes in computer science ; 1156).</t>
  </si>
  <si>
    <t>007.08LE1156</t>
  </si>
  <si>
    <t>1997/02/21</t>
  </si>
  <si>
    <t>Languages and compilers for parallel computing : 9th International Workshop, LCPC '96, San Jose, California, USA, August 8-10, 1996 : proceedings / David Sehr ... [et al.] (eds.) ; : gw.-- Springer; c1997.-- (Lecture notes in computer science ; 1239).</t>
  </si>
  <si>
    <t>: gw</t>
  </si>
  <si>
    <t>007.08LE1239</t>
  </si>
  <si>
    <t>1998/05/15</t>
  </si>
  <si>
    <t>ECOOP '98 -- object-oriented programming : 12th European Conference, Brussels, Belgium, July 20-24 1998 : proceedings / Eric Jul (ed.).-- Springer; c1998.-- (Lecture notes in computer science ; 1445).</t>
  </si>
  <si>
    <t>007.08LE1445</t>
  </si>
  <si>
    <t>1999/01/13</t>
  </si>
  <si>
    <t>知識獲得用語集と総合文献集 / R. S. Michalski [ほか] 編 ; 電総研人工知能研究グループ [ほか] 訳著.-- 共立出版; 1989.10.-- (知識獲得と学習シリーズ / R. S. Michalski [ほか] 編 ; 電総研人工知能研究グループ [ほか] 訳 ; 第8巻).</t>
  </si>
  <si>
    <t>007.1ﾐｶ</t>
  </si>
  <si>
    <t>概念と規則の学習 : 例からの学習 / R. S. Michalski [ほか] 編 ; 電総研人工知能研究グループ [ほか] 訳 ; 石崎俊翻訳編集責任.-- 共立出版; 1988.5.-- (知識獲得と学習シリーズ / R. S. Michalski [ほか] 編 ; 電総研人工知能研究グループ [ほか] 訳 ; 第5巻).</t>
  </si>
  <si>
    <t>知識獲得入門 : 帰納学習と応用 / R.S.Michalski [ほか] 編 ; 電総研人工知能研究グループ訳.-- 共立出版; 1987.6.-- (知識獲得と学習シリーズ / R. S. Michalski [ほか] 編 ; 電総研人工知能研究グループ [ほか] 訳 ; 第1巻).</t>
  </si>
  <si>
    <t>発見的学習 / R. S. Michalski [ほか] 編 ; 電総研人工知能研究グルーフ [ほか] 訳.-- 共立出版; 1988.7.-- (知識獲得と学習シリーズ / R. S. Michalski [ほか] 編 ; 電総研人工知能研究グループ [ほか] 訳 ; 第6巻).</t>
  </si>
  <si>
    <t>1996/03/29</t>
  </si>
  <si>
    <t>類推学習 / R. S. Michalski [ほか] 編 ; 電総研人工知能研究グループ [ほか] 訳.-- 共立出版; 1988.12.-- (知識獲得と学習シリーズ / R. S. Michalski [ほか] 編 ; 電総研人工知能研究グループ [ほか] 訳 ; 第7巻).</t>
  </si>
  <si>
    <t>アルゴリズムと複雑さ.-- 丸善; 1994.2.-- (コンピュータ基礎理論ハンドブック / Jan van Leeuwen [編] ; 廣瀬健, 野崎昭弘, 小林孝次郎監訳 ; 1).</t>
  </si>
  <si>
    <t>007.1ﾘｳ1</t>
  </si>
  <si>
    <t>1994/06/03</t>
  </si>
  <si>
    <t>Natural language understanding / James Allen ; : pbk.-- 2nd ed.-- Benjamin/Cummings Pub. Co.; c1995.</t>
  </si>
  <si>
    <t>007.1AL</t>
  </si>
  <si>
    <t>1996/04/22</t>
  </si>
  <si>
    <t>Multi-agent systems : an introduction to distributed artificial intelligence / Jacques Ferber.-- Addison-Wesley; 1999.</t>
  </si>
  <si>
    <t>007.1FE</t>
  </si>
  <si>
    <t>2001/03/19</t>
  </si>
  <si>
    <t>Multimedia programming : objects, environments, and frameworks / Simon J. Gibbs, Dionysios C. Tsichritzis ; : pbk.-- ACM Press.-- (ACM Press books).</t>
  </si>
  <si>
    <t>: pbk</t>
  </si>
  <si>
    <t>007.1GI</t>
  </si>
  <si>
    <t>1996/10/15</t>
  </si>
  <si>
    <t>Logical foundations / edited by Dov M. Gabbay, and C.J. Hogger and J.A. Robinson ; volume co-ordinator, J. Siekmann.-- Clarendon Press.-- (Handbook of logic in artificial intelligence and logic programming / edited by Dov M. Gabbay, and C.J. Hogger and J.A. Robinson ; v. 1).</t>
  </si>
  <si>
    <t>007.1HA1</t>
  </si>
  <si>
    <t>1995/07/21</t>
  </si>
  <si>
    <t>Deduction methodologies / edited by Dov M. Gabbay, and C.J. Hogger and J.A. Robinson ; volume co-ordinator, J. Siekmann.-- Clarendon Press.-- (Handbook of logic in artificial intelligence and logic programming / edited by Dov M. Gabbay, and C.J. Hogger and J.A. Robinson ; v. 2).</t>
  </si>
  <si>
    <t>007.1HA2</t>
  </si>
  <si>
    <t>1995/05/23</t>
  </si>
  <si>
    <t>Nonmonotonic reasoning and uncertain reasoning / edited by Dov M. Gabbay, and C.J. Hogger and J.A. Robinson ; volume co-ordinator, D. Nute.-- Clarendon Press.-- (Handbook of logic in artificial intelligence and logic programming / edited by Dov M. Gabbay, and C.J. Hogger and J.A. Robinson ; v. 3).</t>
  </si>
  <si>
    <t>007.1HA3</t>
  </si>
  <si>
    <t>Epistemic and temporal reasoning / edited by Dov M. Gabbay, C.J. Hogger and J.A. Robinson ; volume co-ordinator, Antony Galton.-- Clarendon Press.-- (Handbook of logic in artificial intelligence and logic programming / edited by Dov M. Gabbay, and C.J. Hogger and J.A. Robinson ; v. 4).</t>
  </si>
  <si>
    <t>007.1HA4</t>
  </si>
  <si>
    <t>1995/12/19</t>
  </si>
  <si>
    <t>Algorithms and complexity / edited by Jan van Leeuwen ; : Elsevier, : MIT Press.-- Elsevier.-- (Handbook of theoretical computer science / editor, Jan van Leeuwen ; v. A).</t>
  </si>
  <si>
    <t>: MIT Press</t>
  </si>
  <si>
    <t>007.1LE1</t>
  </si>
  <si>
    <t>1996/02/21</t>
  </si>
  <si>
    <t>情報リテラシ / 佐藤章, 神沼靖子共著.-- 第3版.-- 共立出版; 2000.2.</t>
  </si>
  <si>
    <t>007.3ｻﾄ</t>
  </si>
  <si>
    <t>2003/03/31</t>
  </si>
  <si>
    <t>ネット・ポリティックス : 9・11以降の世界の情報戦略 / 土屋大洋著.-- 岩波書店; 2003.6.</t>
  </si>
  <si>
    <t>007.3ﾂﾁ</t>
  </si>
  <si>
    <t>「IT革命」の現実 / 東京新聞経済部編.-- 学生社; 2001.1.</t>
  </si>
  <si>
    <t>007.3ﾄｳ</t>
  </si>
  <si>
    <t>システム / 東京大学社会情報研究所編.-- 東京大学出版会; 1999.10.-- (社会情報学 / 東京大学社会情報研究所編 ; 1).</t>
  </si>
  <si>
    <t>007.3ﾄｳ1</t>
  </si>
  <si>
    <t>メディア / 東京大学社会情報研究所編.-- 東京大学出版会; 1999.10.-- (社会情報学 / 東京大学社会情報研究所編 ; 2).</t>
  </si>
  <si>
    <t>007.3ﾄｳ2</t>
  </si>
  <si>
    <t>情報社会と次世代ライフスタイル / 横浜国立大学『情報と人間』プロジェクトチーム編著.-- 電通; 2000.11.</t>
  </si>
  <si>
    <t>007.3ﾖｺ</t>
  </si>
  <si>
    <t>スマートモブズ : 「群がる」 モバイル族の挑戦 / ハワード・ラインゴールド著 ; 公文俊平, 会津泉監訳.-- NTT出版; 2003.8.</t>
  </si>
  <si>
    <t>007.3ﾗｲ</t>
  </si>
  <si>
    <t>2005/03/20</t>
  </si>
  <si>
    <t>21世紀日本の情報戦略 / 坂村健著.-- 岩波書店; 2002.3.</t>
  </si>
  <si>
    <t>007.35ｻｶ</t>
  </si>
  <si>
    <t>学術情報流通とオープンアクセス / 倉田敬子著.-- 勁草書房; 2007.8.</t>
  </si>
  <si>
    <t>007.5ｸﾗ</t>
  </si>
  <si>
    <t>2008/02/15</t>
  </si>
  <si>
    <t>実践Linux : Red Hat Linuxを使ってLinuxの基礎を学ぶ / 市村匠, 青山正人, 中村学著 ; 基礎導入編, サーバ構築・管理編, ネットワーク・セキュリティー編.-- セレンディップ; 2003.3-2003.12.</t>
  </si>
  <si>
    <t>基礎導入編</t>
  </si>
  <si>
    <t>007.6ｲﾁ</t>
  </si>
  <si>
    <t>2003/06/12</t>
  </si>
  <si>
    <t>オープンソースGIMP入門 : 世界でもっとも有名なフリーソフトのひとつを使ってみよう / 市村匠, 河野優二,  岸保秀樹著.-- セレンディップ; 2004.8.</t>
  </si>
  <si>
    <t>2004/08/23</t>
  </si>
  <si>
    <t>2004/09/30</t>
  </si>
  <si>
    <t>2004/10/06</t>
  </si>
  <si>
    <t>Solarisシステム管理入門 / Janice Winsor著.-- インプレス.</t>
  </si>
  <si>
    <t>007.6ｳｲ</t>
  </si>
  <si>
    <t>1996/02/23</t>
  </si>
  <si>
    <t>Solaris上級システム管理 / Janice Winsor著 ; スーパーアスキー編集部訳.-- アスキー; 1995.2.-- (サンソフトプレスシリーズ).</t>
  </si>
  <si>
    <t>Solarisセキュリティ入門 : システム管理者のためのハンドブック / ピーター・H.グレゴリー著 ; SNS Solaris Security翻訳チーム訳 ; 坂井順行監修.-- 翔泳社; 2001.1.-- (Professional library ; Solaris).</t>
  </si>
  <si>
    <t>007.6ｸﾞﾚ</t>
  </si>
  <si>
    <t>2001/02/13</t>
  </si>
  <si>
    <t>オフィシャルマニュアルMicrosoft Excel 2000 / Mark Dodge, Craig Stinson共著 ; 小川晃夫訳.-- 日経BPソフトプレス.-- (マイクロソフト公式解説書).</t>
  </si>
  <si>
    <t>007.6ﾄﾞﾂ</t>
  </si>
  <si>
    <t>2002/03/20</t>
  </si>
  <si>
    <t>FreeBSD徹底活用 : PC-UNIXを本当に使いこなしたいあなたに / 天川修平 [ほか] 著 ; 1 : ネットワーク編, 2 : アプリケーション編.-- 翔泳社; 1998.10-1999.12.</t>
  </si>
  <si>
    <t>2 : アプリケーション編</t>
  </si>
  <si>
    <t>007.6ﾌﾘ2</t>
  </si>
  <si>
    <t>2000/01/26</t>
  </si>
  <si>
    <t>コンピュータグラフィックス理論と実践 / James D. Foley [ほか] 共著 ; 佐藤義雄監訳.-- オーム社; 2001.3.</t>
  </si>
  <si>
    <t>007.6ﾎﾘ</t>
  </si>
  <si>
    <t>2001/04/24</t>
  </si>
  <si>
    <t>FreeBSDコマンドスーパーリファレンス / 前田雄一郎, 田谷文彦著.-- ソフトバンクパブリッシング; 2000.12.</t>
  </si>
  <si>
    <t>007.6ﾏｴ</t>
  </si>
  <si>
    <t>Solaris2.2技術解説 : 最新UNIX OS / 増月孝信著.-- ソフト・リサーチ・センター; 1993.7.</t>
  </si>
  <si>
    <t>007.6ﾏｽ</t>
  </si>
  <si>
    <t>1994/08/15</t>
  </si>
  <si>
    <t>Solarisコマンドスーパーリファレンス / ジョン・P.マリガン著 ; 葛西重夫訳.-- ソフトバンクパブリッシング; 2000.9.-- (Super reference).</t>
  </si>
  <si>
    <t>007.6ﾏﾘ</t>
  </si>
  <si>
    <t>2002/03/18</t>
  </si>
  <si>
    <t>SOLARISインターナル : カーネル構造のすべて / ジム・モーロ, リチャード・マクドゥーガル著 ; 福本秀 [ほか] 訳.-- ピアソン・エデュケーション; 2001.12.</t>
  </si>
  <si>
    <t>007.6ﾓﾛ</t>
  </si>
  <si>
    <t>2002/03/11</t>
  </si>
  <si>
    <t>イラストで読むマッキントッシュ入門 / ジョン・リゾ, ダニエル・クラーク著 ; 福崎俊博訳.-- インプレス.</t>
  </si>
  <si>
    <t>007.6ﾘｿﾞ</t>
  </si>
  <si>
    <t>オフィシャルマニュアルMicrosoft Word 2000 / Charles Rubin著 ; ユニゾン訳.-- 日経BPソフトプレス.-- (マイクロソフト公式解説書).</t>
  </si>
  <si>
    <t>007.6ﾙﾋﾞ</t>
  </si>
  <si>
    <t>2002/03/19</t>
  </si>
  <si>
    <t>Parallel computation : models and methods / Selim G. Akl.-- Prentice Hall; c1997.</t>
  </si>
  <si>
    <t>007.6AK</t>
  </si>
  <si>
    <t>1997/04/24</t>
  </si>
  <si>
    <t>Parallel computers : theory and practice / edited by Thomas L. Casavant, Pavel Tvrdík, František Plášil.-- IEEE Computer Society Press; c1996.</t>
  </si>
  <si>
    <t>007.6CA</t>
  </si>
  <si>
    <t>1995/10/27</t>
  </si>
  <si>
    <t>The Object database standard : ODMG 2.0 / edited by R.G.G. Cattell, Douglas K. Barry ; contributors, Dirk Bartels ... [et al.].-- Morgan Kaufmann Publishers; c1997.-- (The Morgan Kaufmann series in data management systems).</t>
  </si>
  <si>
    <t>1998/11/17</t>
  </si>
  <si>
    <t>Design patterns : elements of reusable object-oriented software / Erich Gamma ... [et al.] ; [foreword by Grady Booch].-- Addison-Wesley; c1995.-- (Addison-Wesley professional computing series).</t>
  </si>
  <si>
    <t>007.6DE</t>
  </si>
  <si>
    <t>1997/07/16</t>
  </si>
  <si>
    <t>Information retrieval : data structures &amp; algorithms / edited by William B. Frakes, Ricardo Baeza-Yates ; : pbk.-- Prentice Hall PTR; c1992.</t>
  </si>
  <si>
    <t>007.6FR</t>
  </si>
  <si>
    <t>1994/07/12</t>
  </si>
  <si>
    <t>HTML sourcebook : a complete guide to HTML 3.2 and HTLM extensions / Ian S. Graham.-- 3rd ed.-- Wiley Computer Pub. : John Wiley &amp; Sons; c1997.</t>
  </si>
  <si>
    <t>007.6GR</t>
  </si>
  <si>
    <t>1997/07/25</t>
  </si>
  <si>
    <t>Studies in computational science : parallel programming paradigms / Per Brinch Hansen.-- Prenctice Hall; c1995.</t>
  </si>
  <si>
    <t>007.6HA</t>
  </si>
  <si>
    <t>1998/04/21</t>
  </si>
  <si>
    <t>Background : mathematical structures / edited by S. Abramsky, Dov M. Gabbay and T.S.E. Maibaum ; volume co-ordinator, Dov M. Gabbay.-- Clarendon Press; 1992.-- (Handbook of logic in computer science ; v. 1).</t>
  </si>
  <si>
    <t>007.6HA1</t>
  </si>
  <si>
    <t>1997/10/24</t>
  </si>
  <si>
    <t>Background : computational structures / edited by S. Abramsky, Dov M. Gabbay and T.S.E. Maibaum ; volume co-ordinator, Dov M. Gabbay.-- Clarendon Press; 1992.-- (Handbook of logic in computer science ; v. 2).</t>
  </si>
  <si>
    <t>007.6HA2</t>
  </si>
  <si>
    <t>A fuzzy PROLOG database system / Deyi Li and Dongbo Liu ; : Research Studie Press, : Wiley.-- Research Studies Press.-- (Electronic &amp; electrical engineering research studies ; . Computing systems series ; 1).</t>
  </si>
  <si>
    <t>: Research Studie Press</t>
  </si>
  <si>
    <t>007.6LI</t>
  </si>
  <si>
    <t>Succeeding with the Booch and OMT methods : a practical approach / [Michael Jesse Chonoles, Terry Quatrani] ; Lockheed Martin Advanced Concepts Center, Rational Software Corporation.-- Addison-Wesley; c1996.-- (The Addison-Wesley series in object-oriented software engineering).</t>
  </si>
  <si>
    <t>007.6MA</t>
  </si>
  <si>
    <t>1997/04/15</t>
  </si>
  <si>
    <t>X Windows on the world : developing internationalized software with X, Motif and CDE / Thomas C. McFarland.-- Prentice Hall; c1996.-- (Hewlett-Packard professional books).</t>
  </si>
  <si>
    <t>007.6MC</t>
  </si>
  <si>
    <t>1996/08/23</t>
  </si>
  <si>
    <t>The essential distributed objects survival guide / Robert Orfali, Dan Harkey, Jeri Edwards.-- Wiley; c1996.</t>
  </si>
  <si>
    <t>007.6OR</t>
  </si>
  <si>
    <t>1998/06/25</t>
  </si>
  <si>
    <t>Web graphics sourcebook / Ed Tittel, Susan Price, James Michael Stewart ; : pbk.-- Wiley Computer Publishing; c1997.</t>
  </si>
  <si>
    <t>007.6TI</t>
  </si>
  <si>
    <t>1998/06/19</t>
  </si>
  <si>
    <t>Compiler design / Reinhard Wilhelm, Dieter Maurer ; translated by Stephen S. Wilson.-- Addison-Wesley Publishing Co.; c1995.-- (International computer science series).</t>
  </si>
  <si>
    <t>007.6WI</t>
  </si>
  <si>
    <t>1998/07/28</t>
  </si>
  <si>
    <t>Knowledge-base assisted database retrieval systems / Xu Wu, Tadao Ichikawa, Nick Cercone.-- World Scientific; 1996.</t>
  </si>
  <si>
    <t>007.6WU</t>
  </si>
  <si>
    <t>1997/02/28</t>
  </si>
  <si>
    <t>The unified modeling language user guide / Grady Booch, James Rumbaugh, Ivar Jacobson.-- Addison-Wesley; c1999.-- (The Addison-Wesley object technology series / Grady Booch, Ivan Jacobson, James Rumbaugh).</t>
  </si>
  <si>
    <t>007.61BO</t>
  </si>
  <si>
    <t>1999/03/09</t>
  </si>
  <si>
    <t>Objects, components, and frameworks with UML : the catalysis approach / Desmond Francis D'Souza, Alan Cameron Wills.-- Addison-Wesley; c1999.-- (The Addison-Wesley object technology series / Grady Booch, Ivan Jacobson, James Rumbaugh).</t>
  </si>
  <si>
    <t>007.61DS</t>
  </si>
  <si>
    <t>1999/11/16</t>
  </si>
  <si>
    <t>Information modeling : specification and implementation / David Edmond.-- Prentice Hall; c1992.</t>
  </si>
  <si>
    <t>007.61ED</t>
  </si>
  <si>
    <t>1994/10/28</t>
  </si>
  <si>
    <t>Artificial intelligence in design '94 / edited by John S. Gero, and Fay Sudweeks.-- Kluwer Academic; c1994.</t>
  </si>
  <si>
    <t>007.61GE</t>
  </si>
  <si>
    <t>1995/02/21</t>
  </si>
  <si>
    <t>The object constraint language : precise modeling with UML / Jos B. Warmer, Anneke G. Kleppe.-- Addison Wesley Longman; c1999.-- (The Addison-Wesley object technology series / Grady Booch, Ivan Jacobson, James Rumbaugh).</t>
  </si>
  <si>
    <t>007.61WA</t>
  </si>
  <si>
    <t>1999/06/16</t>
  </si>
  <si>
    <t>オブジェクト指向における再利用のためのデザインパターン / Erich Gamma [ほか] 著 ; 本位田真一, 吉田和樹監訳.-- ソフトバンク; 1995.10.-- (Addison-Wesleyプロフェッショナルコンピューティングシリーズ).</t>
  </si>
  <si>
    <t>007.63ｵﾌﾞ</t>
  </si>
  <si>
    <t>1997/12/05</t>
  </si>
  <si>
    <t>OpenGL programming guide(日本語版) : the official guide to learning OpenGL, release 1 / OpenGL Architecture Review Board [ほか] 著 ; システムソフトエンジニアリング訳.</t>
  </si>
  <si>
    <t>007.63ｵﾌﾟ</t>
  </si>
  <si>
    <t>1996/02/20</t>
  </si>
  <si>
    <t>1997/01/29</t>
  </si>
  <si>
    <t>OpenGL reference manual(日本語版) : the official reference document for OpenGL, release 1 / OpenGL Architecture Review Board著.</t>
  </si>
  <si>
    <t>ソフトウェア再利用技術 : オープン・ソフトウェアの開発パラダイム / 片岡雅憲著.-- 日科技連出版社; 1992.4.</t>
  </si>
  <si>
    <t>007.63ｶﾀ</t>
  </si>
  <si>
    <t>1995/05/12</t>
  </si>
  <si>
    <t>LinuxでマルチOS VMware・Basilisk II・VNCの使い方 / 神山文雄著.-- 翔泳社; 2000.10.</t>
  </si>
  <si>
    <t>007.63ｶﾐ</t>
  </si>
  <si>
    <t>2000/11/13</t>
  </si>
  <si>
    <t>2001/02/02</t>
  </si>
  <si>
    <t>ソフトウェア/アルゴリズムの権利保護 / 今野浩, 中川淳司編.-- 朝倉書店; 1996.4.-- (シリーズ「現代人の数理」 ; 11).</t>
  </si>
  <si>
    <t>007.63ｺﾝ</t>
  </si>
  <si>
    <t>1996/11/17</t>
  </si>
  <si>
    <t>インサイドJavaOSオペレーティングシステム / トム・サルポー, チャールズ・ミロ著 ; 油井尊訳.-- ピアソン・エデュケーション; 1999.11.</t>
  </si>
  <si>
    <t>007.63ｻﾙ</t>
  </si>
  <si>
    <t>2000/02/18</t>
  </si>
  <si>
    <t>ソフトウェアの保守・再開発と再利用 / 竹下亨著.-- 共立出版; 1992.9.</t>
  </si>
  <si>
    <t>007.63ﾀｹ</t>
  </si>
  <si>
    <t>CASEのすべて / 原田実監修.-- オーム社; 1991.11.</t>
  </si>
  <si>
    <t>007.63ﾊﾗ</t>
  </si>
  <si>
    <t>MH &amp; xmh / Jerry Peek著 ; 倉骨彰訳.-- アスキー; 1994.11.-- (Nutshell handbooks ; . UNIX communications).</t>
  </si>
  <si>
    <t>007.63ﾋﾟｸ</t>
  </si>
  <si>
    <t>1997/06/27</t>
  </si>
  <si>
    <t>Xウィンドウ実践技術講座 : 基礎から応用まで / 松田晃一著.-- ソフト・リサーチ・センター; 1992.10.</t>
  </si>
  <si>
    <t>007.63ﾏﾂ</t>
  </si>
  <si>
    <t>Linux/FreeBSD/Solarisで学ぶUNIX : 基本操作からフリーソフトのコンパイル/インストールまで / 皆本晃弥著.-- サイエンス社; 1999.9.-- (Information &amp; computing ; ex.-19).</t>
  </si>
  <si>
    <t>007.63ﾐﾅ</t>
  </si>
  <si>
    <t>2000/01/25</t>
  </si>
  <si>
    <t>Software design / David Budgen.-- Addison-Wesley; c1994.-- (International computer science series).</t>
  </si>
  <si>
    <t>007.63BU</t>
  </si>
  <si>
    <t>Software process automation : the technology and its adoption / Alan M. Christie ; : gw, : us.-- Springer-Verlag; 1995.</t>
  </si>
  <si>
    <t>007.63CH</t>
  </si>
  <si>
    <t>1995/06/12</t>
  </si>
  <si>
    <t>Encyclopedia of software engineering / John J. Marciniak, editor-in-chief ; v. 1. A-N, v. 2. O-Z.-- John Wiley; c1994.</t>
  </si>
  <si>
    <t>v. 1. A-N</t>
  </si>
  <si>
    <t>*R</t>
    <phoneticPr fontId="4"/>
  </si>
  <si>
    <t>007.63EN1</t>
  </si>
  <si>
    <t>1995/04/28</t>
  </si>
  <si>
    <t>v. 2. O-Z</t>
  </si>
  <si>
    <t>007.63EN2</t>
  </si>
  <si>
    <t>Analysis patterns : reusable object models / Martin Fowler.-- Addison Wesley; c1997.-- (The Addison-Wesley series in object-oriented software engineering).</t>
  </si>
  <si>
    <t>007.63FO</t>
  </si>
  <si>
    <t>Software engineering in the UNIX/C environment / William B. Frakes, Christopher J. Fox, Brian A. Nejmeh ; pbk..-- Prentice Hall International; c1991.</t>
  </si>
  <si>
    <t>pbk.</t>
  </si>
  <si>
    <t>007.63FR</t>
  </si>
  <si>
    <t>1995/08/30</t>
  </si>
  <si>
    <t>PVM : parallel virtual machine : a users' guide and tutorial for networked parallel computing / Al Geist ... [et al.] ; : pbk.-- MIT Press; c1994.-- (Scientific and engineering computation).</t>
  </si>
  <si>
    <t>007.63GE</t>
  </si>
  <si>
    <t>The LaTeX companion / Michel Goossens, Frank Mittelbach, Alexander Samarin.-- Addison-Wesley; c1994.</t>
  </si>
  <si>
    <t>007.63GO</t>
  </si>
  <si>
    <t>1994/12/06</t>
  </si>
  <si>
    <t>Applications of formal methods / edited by Michael G. Hinchey and Jonathan Bowen.-- Prentice Hall; 1995.-- (Prentice-Hall International series in computer science).</t>
  </si>
  <si>
    <t>007.63HI</t>
  </si>
  <si>
    <t>1997/11/07</t>
  </si>
  <si>
    <t>The Berkeley UNIX environment / R. Nigel Horspool.-- 2nd ed.-- Prentice-Hall Canada; c1992.</t>
  </si>
  <si>
    <t>007.63HO</t>
  </si>
  <si>
    <t>1995/05/30</t>
  </si>
  <si>
    <t>The unified software development process / Ivar Jacobson, Grady Booch, James Rumbaugh.-- Addison-Wesley; 1999.-- (The Addison-Wesley object technology series / Grady Booch, Ivan Jacobson, James Rumbaugh).</t>
  </si>
  <si>
    <t>007.63JA</t>
  </si>
  <si>
    <t>1999/02/24</t>
  </si>
  <si>
    <t>Systematic software development using VDM / Cliff B. Jones.-- 2nd ed.-- Prentice Hall; 1990.-- (Prentice-Hall International series in computer science).</t>
  </si>
  <si>
    <t>007.63JO</t>
  </si>
  <si>
    <t>1995/08/11</t>
  </si>
  <si>
    <t>LATEX : a document preparation system / Leslie Lamport ; illustrations by Duane Bibby.-- Addison-Wesley Pub. Co.; c1986.</t>
  </si>
  <si>
    <t>007.63LA</t>
  </si>
  <si>
    <t>1994/08/03</t>
  </si>
  <si>
    <t>Understanding images : finding meaning in digital imagery / Francis T. Marchese.-- TELOS; 1995.</t>
  </si>
  <si>
    <t>007.63MA</t>
  </si>
  <si>
    <t>Object-orientation and prototyping in software engineering / Gustav Pomberger and Günther Blaschek ; translation by Robert Bach ; : pbk..-- Prentice Hall; 1996.-- (Prentice Hall object-oriented series).</t>
  </si>
  <si>
    <t>: pbk.</t>
  </si>
  <si>
    <t>007.63PO</t>
  </si>
  <si>
    <t>Software architecture : perspectives on an emerging discipline / Mary Shaw, David Garlan ; [foreword by Barry Boehm] ; : pbk.-- Prentice Hall; c1996.-- (An Alan R. Apt book).</t>
  </si>
  <si>
    <t>007.63SH</t>
  </si>
  <si>
    <t>1996/07/18</t>
  </si>
  <si>
    <t>Building UNIX System V software / Israel Silverberg.-- PTR Prentice Hall; c1994.</t>
  </si>
  <si>
    <t>007.63SI</t>
  </si>
  <si>
    <t>1994/10/25</t>
  </si>
  <si>
    <t>Understanding object-oriented software engineering / Stefan Sigfried.-- IEEE Press.-- (IEEE Press understanding science &amp; technology series).</t>
  </si>
  <si>
    <t>1996/03/22</t>
  </si>
  <si>
    <t>Component software : beyond object-oriented programming / Clemens Szyperski with Dominik Gruntz and Stephan Murer.-- 2nd ed..-- ACM Press.-- (The component software series / Clemens Szperski, series editor).</t>
  </si>
  <si>
    <t>007.63SZ</t>
  </si>
  <si>
    <t>2003/01/07</t>
  </si>
  <si>
    <t>Project Oberon : the design of an operating system and compiler / Niklaus Wirth, Jürg Gutknecht.-- ACM Press.</t>
  </si>
  <si>
    <t>007.63WI</t>
  </si>
  <si>
    <t>DOS/Vプログラミング・リファレンス / 芦達剛著.-- ソフトバンク; 1995.6.</t>
  </si>
  <si>
    <t>007.64ｱﾀﾞ</t>
  </si>
  <si>
    <t>1996/10/18</t>
  </si>
  <si>
    <t>Cによるアルゴリズムとデータ構造 / 茨木俊秀著.-- 昭晃堂; 1999.11.</t>
  </si>
  <si>
    <t>007.64ｲﾊﾞ</t>
  </si>
  <si>
    <t>SwingによるJava GUIプログラミング / 大村忠史著 ; [1], 2, 3.-- カットシステム; 1998.6-.</t>
  </si>
  <si>
    <t>[1]</t>
  </si>
  <si>
    <t>007.64ｵｵ1</t>
  </si>
  <si>
    <t>2000/06/30</t>
  </si>
  <si>
    <t>2</t>
  </si>
  <si>
    <t>007.64ｵｵ2</t>
  </si>
  <si>
    <t>2000/06/16</t>
  </si>
  <si>
    <t>はじめて読む8086 : 16ビット・コンピュータをやさしく語る / 蒲地輝尚著.-- アスキー; 1987.4.-- (アスキーブックス).</t>
  </si>
  <si>
    <t>007.64ｶﾏ</t>
  </si>
  <si>
    <t>1996/11/01</t>
  </si>
  <si>
    <t>1996/11/10</t>
  </si>
  <si>
    <t>yacc/lex : プログラムジェネレータ on UNIX / 五月女健治著.-- 啓学出版; 1992.7.</t>
  </si>
  <si>
    <t>007.64ｻｵ</t>
  </si>
  <si>
    <t>Java APIスーパーバイブル / Daniel Groner[ほか]著 ; スリーエーシステムズ訳 ; 1 : 標準クラスライブラリ編, 2 : ネットワーキング,AWT編.-- 翔泳社; 1997.9-1997.10.-- (Programmer's selection).</t>
  </si>
  <si>
    <t>1 : 標準クラスライブラリ編</t>
  </si>
  <si>
    <t>007.64ｼﾞﾔ1</t>
  </si>
  <si>
    <t>1998/06/22</t>
  </si>
  <si>
    <t>2 : ネットワーキング,AWT編</t>
  </si>
  <si>
    <t>007.64ｼﾞﾔ2</t>
  </si>
  <si>
    <t>GTK+ (Gimp toolkit plus) ではじめるXプログラミング / 竹田英二著.-- 技術評論社; 1999.6.</t>
  </si>
  <si>
    <t>007.64ﾀｹ</t>
  </si>
  <si>
    <t>1999/08/26</t>
  </si>
  <si>
    <t>C++Builder6コンポーネント活用ガイド&amp;実践プログラミング / 田中和明, 手塚忠則共著 ; Vol.1: 基本コンポーネント編 - Vol.8: OpenGLプログラミング編.-- カットシステム; 2002.9-.</t>
  </si>
  <si>
    <t>Vol.1: 基本コンポーネント編</t>
  </si>
  <si>
    <t>007.64ﾀﾅ1</t>
  </si>
  <si>
    <t>2004/11/26</t>
  </si>
  <si>
    <t>Vol.2: 実践テクニック編</t>
  </si>
  <si>
    <t>007.64ﾀﾅ2</t>
  </si>
  <si>
    <t>2004/11/22</t>
  </si>
  <si>
    <t>DOS/VとC言語 / 服部昌博著 ; マウス・タイマ・キーボード・プリンタ編.-- 工学図書; 1994.3.</t>
  </si>
  <si>
    <t>マウス・タイマ・キーボード・プリンタ編</t>
  </si>
  <si>
    <t>007.64ﾊﾂ</t>
  </si>
  <si>
    <t>DOS/V・BIOSとC言語 : ディスプレイ・ディスク入出力・ASYNC入出力編 / 服部昌博著.-- 工学図書; 1995.3.</t>
  </si>
  <si>
    <t>速習Java Swingプログラミング / Satyaraj Pantham著 ; 岩谷宏訳.-- ソフトバンクパブリッシング; 1999.8.</t>
  </si>
  <si>
    <t>007.64ﾊﾟﾝ</t>
  </si>
  <si>
    <t>2000/06/05</t>
  </si>
  <si>
    <t>ソフトウェア構造化技法 : ダイアグラム法による / J. マーチン, C. マックルーア著 ; 國友義久, 渡辺純一訳.-- 近代科学社; 1986.11.</t>
  </si>
  <si>
    <t>007.64ﾏﾁ</t>
  </si>
  <si>
    <t>C・C++入門 / 松林勝志 [ほか] 共著.-- 森北出版; 1994.4.</t>
  </si>
  <si>
    <t>007.64ﾏﾂ</t>
  </si>
  <si>
    <t>コンピュータのための自然言語意味理解の基礎 / C.S.メリッシュ著 ; 田中穂積訳.-- サイエンス社; 1987.7.-- (Information &amp; computing ; 15).</t>
  </si>
  <si>
    <t>007.64ﾒﾘ</t>
  </si>
  <si>
    <t>論理プログラミングの基礎 / J.W. ロイド著 ; 佐藤雅彦, 森下真一訳.-- 産業図書; 1987.6.-- (ソフトウェアサイエンスシリーズ).</t>
  </si>
  <si>
    <t>007.64ﾛｲ</t>
  </si>
  <si>
    <t>The AWK programming language / Alfred V. Aho, Brian W. Kernighan, Peter J. Weinberger ; : pbk.-- Addison-Wesley Pub. Co.; c1988.-- (Addison-Wesley series in computer science).</t>
  </si>
  <si>
    <t>007.64AH</t>
  </si>
  <si>
    <t>The design of data structures and algorithms / J.J. van Amstel and J.A.A.M. Poirters ; : pbk..-- Prentice Hall International.</t>
  </si>
  <si>
    <t>007.64AM</t>
  </si>
  <si>
    <t>1994/10/04</t>
  </si>
  <si>
    <t>More process patterns : delivering large-scale systems using object technology / Scott W. Ambler ; : hbk..-- Cambridge University Press.-- (Managing object technology series ; 19).</t>
  </si>
  <si>
    <t>: hbk.</t>
  </si>
  <si>
    <t>1999/06/28</t>
  </si>
  <si>
    <t>The Java programming language / Ken Arnold, James Gosling, David Holmes.-- 4th ed.-- Addison-Wesley; c2006.-- (The Java series).</t>
  </si>
  <si>
    <t>007.64AR</t>
  </si>
  <si>
    <t>2005/11/01</t>
  </si>
  <si>
    <t>Abstract data types and algorithms / Manoochehr Azmoodeh ; pbk.-- 2nd ed.-- Macmillan education; c1990.-- (Macmillan computer science series).</t>
  </si>
  <si>
    <t>pbk</t>
  </si>
  <si>
    <t>007.64AZ</t>
  </si>
  <si>
    <t>Object-oriented design for C++ / Tsvi Bar-David.-- PTR Prentice Hall; c1993.</t>
  </si>
  <si>
    <t>007.64BA</t>
  </si>
  <si>
    <t>1995/06/15</t>
  </si>
  <si>
    <t>Semantics of sequential and parallel programs / Eike Best ; pbk. : alk. paper.-- Prentice Hall; 1996.-- (Prentice-Hall International series in computer science).</t>
  </si>
  <si>
    <t>pbk. : alk. paper</t>
  </si>
  <si>
    <t>007.64BE</t>
  </si>
  <si>
    <t>1997/11/20</t>
  </si>
  <si>
    <t>Advanced techniques for Java developers / Daniel J. Berg, J. Steven Fritzinger ; : pbk..-- Rev. ed.-- John Wiley; c1999.</t>
  </si>
  <si>
    <t>1999/03/05</t>
  </si>
  <si>
    <t>Java essentials for C and C++ programmers / Barry Boone.-- Addison-Wesley Developers Press; 1996.</t>
  </si>
  <si>
    <t>007.64BO</t>
  </si>
  <si>
    <t>Programming in Modula-3 : an introduction in programming with style / László Böszörményi, Carsten Weich ; foreword by Joseph Weizenbaum.-- Springer-Verlag; c1996.</t>
  </si>
  <si>
    <t>Objectifying Motif / Charles F. Bowman ; : SIGS Books, : Prentice Hall.-- SIGS Books; c1995.-- (Advances in object technology ; 10).</t>
  </si>
  <si>
    <t>: SIGS Books</t>
  </si>
  <si>
    <t>Parallel programming : an introduction / Thomas Braünl.-- Prentice Hall International; 1993.</t>
  </si>
  <si>
    <t>007.64BR</t>
  </si>
  <si>
    <t>1994/07/19</t>
  </si>
  <si>
    <t>Logic programming : proceedings of the 1994 international symposium / edited by Maurice Bruynooghe.-- MIT; c1994.</t>
  </si>
  <si>
    <t>The Java tutorial : object-oriented programming for the Internet / Mary Campione and Kathy Walrath.-- Addison Wesley; c1996.-- (The Java series).</t>
  </si>
  <si>
    <t>007.64CA</t>
  </si>
  <si>
    <t>1998/01/23</t>
  </si>
  <si>
    <t>Programming in Prolog / W. F. Clocksin, C. S. Mellish ; : gw, : us.-- 4th ed.-- Springer-Verlag; c1994.</t>
  </si>
  <si>
    <t>007.64CL</t>
  </si>
  <si>
    <t>1996/01/09</t>
  </si>
  <si>
    <t>Object-oriented programming / Peter Coad and Jill Nicola.-- Yourdon Press; c1993.-- (Yourdon Press computing series).</t>
  </si>
  <si>
    <t>007.64CO</t>
  </si>
  <si>
    <t>Prolog programming in depth / Michael A. Covington, Donald Nute, André Vellino.-- Prentice Hall; c1997.</t>
  </si>
  <si>
    <t>Natural language processing for Prolog programmers / Michael A. Covington.-- Prentice Hall; c1994.</t>
  </si>
  <si>
    <t>Designing object-oriented user interfaces / Dave Collins.-- Benjamin Cummings; c1995.</t>
  </si>
  <si>
    <t>1999/05/11</t>
  </si>
  <si>
    <t>PROLOG for computer science / M.S. Dawe and C.M. Dawe ; : gw, : us.-- Springer-Verlag; c1994.</t>
  </si>
  <si>
    <t>007.64DA</t>
  </si>
  <si>
    <t>Prolog : the standard : reference manual / P. Deransart, A. Ed-Dbali, L. Cervoni ; foreword by C. Biro, preface by R.S. Scowen.-- Springer; c1996.</t>
  </si>
  <si>
    <t>007.64DE</t>
  </si>
  <si>
    <t>1996/07/05</t>
  </si>
  <si>
    <t>Z : an introduction to formal methods / Antoni Diller.-- 2nd ed.-- J. Wiley; 1994.</t>
  </si>
  <si>
    <t>007.64DI</t>
  </si>
  <si>
    <t>1995/04/01</t>
  </si>
  <si>
    <t>Sed &amp; awk / Dale Dougherty.-- O'Reilly &amp; Associates; c1990.-- (A nutshell handbook).</t>
  </si>
  <si>
    <t>007.64DO</t>
  </si>
  <si>
    <t>1994/07/18</t>
  </si>
  <si>
    <t>Software engineering concepts / Richard E. Fairley.-- McGraw-Hill; c1985.-- (McGraw-Hill series in software engineering and technology).</t>
  </si>
  <si>
    <t>007.64FA</t>
  </si>
  <si>
    <t>Practical data structures in C++ / Bryan Flamig.-- Wiley; c1993.-- (Coriolis group book).</t>
  </si>
  <si>
    <t>007.64FL</t>
  </si>
  <si>
    <t>1995/10/03</t>
  </si>
  <si>
    <t>Java in a nutshell : a desktop quick reference / David Flanagan.-- 2nd ed.-- O'Reilly; c1997.-- (The Java series).</t>
  </si>
  <si>
    <t>Parallel computing : principles and practice / T.J. Fountain.-- Cambridge University Press; 1994.</t>
  </si>
  <si>
    <t>007.64FO</t>
  </si>
  <si>
    <t>Designing and building parallel programs : concepts and tools for parallel software engineering / Ian T. Foster.-- Addison-Wesley; c1995.</t>
  </si>
  <si>
    <t>1998/03/31</t>
  </si>
  <si>
    <t>Essentials of programming languages / Daniel P. Friedman, Mitchell Wand, Christopher T. Haynes ; foreword by Harold Abelson ; : MIT Press, : McGraw-Hill, : pbk.-- MIT Press.</t>
  </si>
  <si>
    <t>007.64FR</t>
  </si>
  <si>
    <t>Natural language processing in Prolog : an introduction to computational linguistics / Gerald Gazdar, Chris Mellish.-- Addison-Wesley Pub. Co.; 1989.</t>
  </si>
  <si>
    <t>007.64GA</t>
  </si>
  <si>
    <t>1996/10/23</t>
  </si>
  <si>
    <t>C : an advanced introduction : ANSI C edition / Narain Gehani ; :pbk.-- Computer Science Press; c1988.-- (Principles of computer science series).</t>
  </si>
  <si>
    <t>:pbk</t>
  </si>
  <si>
    <t>007.64GE</t>
  </si>
  <si>
    <t>1995/04/21</t>
  </si>
  <si>
    <t>Graphic Java : mastering the AWT / David M. Geary, Alan L. McClellan ; : pbk.-- SunSoft Press.-- (The SunSoft Press JAVA series).</t>
  </si>
  <si>
    <t>Theoretical aspects of object-oriented programming : types, semantics, and language design / edited by Carl A. Gunter and John C. Mitchell.-- MIT Press; c1994.-- (MIT Press series in the foundations of computing).</t>
  </si>
  <si>
    <t>007.64GU</t>
  </si>
  <si>
    <t>CGI programming on the World Wide Web / Shishir Gundavaram.-- O'Reilly &amp; Associates; 1996.-- (A nutshell handbook).</t>
  </si>
  <si>
    <t>The Gödel programming language / Patricia Hill, John Lloyd.-- MIT Press; c1994.-- (Logic programming).</t>
  </si>
  <si>
    <t>007.64HI</t>
  </si>
  <si>
    <t>Mastering C++ : an introduction to C++ and object-oriented programming for C and Pascal programmers / Cay S. Horstmann.-- 2nd ed.-- John Wiley &amp; Sons; c1996.</t>
  </si>
  <si>
    <t>007.64HO</t>
  </si>
  <si>
    <t>1996/03/21</t>
  </si>
  <si>
    <t>Object-oriented compiler construction / Jim Holmes.-- Prentice Hall; c1995.</t>
  </si>
  <si>
    <t>Collection and container classes in C++ / Cameron Hughes, Tracey Hughes ; : paper/disk.-- John Wiley; c1996.</t>
  </si>
  <si>
    <t>: paper/disk</t>
  </si>
  <si>
    <t>007.64HU</t>
  </si>
  <si>
    <t>Object-oriented multithreading using C++ / Cameron Hughes and Tracey Hughes ; : paper/disk.-- J. Wiley; c1997.</t>
  </si>
  <si>
    <t>Readings in agents / edited by Michael N. Huhns, Munindar P. Singh.-- Morgan Kaufmann; c1998.</t>
  </si>
  <si>
    <t>1998/04/09</t>
  </si>
  <si>
    <t>Implementations of logic programming systems / edited by Evan Tick, Giancarlo Succi.-- Kluwer Academic Publishers; 1994.</t>
  </si>
  <si>
    <t>007.64IM</t>
  </si>
  <si>
    <t>1995/03/23</t>
  </si>
  <si>
    <t>Constructing logic programs / edited by Jean-Marie Jacquet.-- Wiley; c1993.-- (Wiley professional computing).</t>
  </si>
  <si>
    <t>007.64JA</t>
  </si>
  <si>
    <t>1995/09/25</t>
  </si>
  <si>
    <t>Object-oriented software development using Java : principles, patterns, and frameworks / Xiaoping Jia.-- Addison-Wesley; c2000.</t>
  </si>
  <si>
    <t>007.64JI</t>
  </si>
  <si>
    <t>2002/06/11</t>
  </si>
  <si>
    <t>The C programming language / Brian W. Kernighan, Dennis M. Ritchie ; : pbk.-- 2nd ed.-- Prentice Hall; c1988.-- (Prentice-Hall software series).</t>
  </si>
  <si>
    <t>007.64KE</t>
  </si>
  <si>
    <t>1994/06/17</t>
  </si>
  <si>
    <t>Large-scale C++ software design / John Lakos ; : pbk..-- Addison-Wesley Pub. Co.; c1996.-- (Addison-Wesley professional computing series).</t>
  </si>
  <si>
    <t>007.64LA</t>
  </si>
  <si>
    <t>The Netscape programmer's guide : using OLE to build componentware Apps / Richard B. Lam ; [foreword by Bruce F. Webster] ; pbk. : alk. paper.-- Cambridge University Press.-- (SIGC reference library ; 11).</t>
  </si>
  <si>
    <t>1998/07/22</t>
  </si>
  <si>
    <t>Techniques of Prolog programming : with implementation of logical negation and quantified goals / T. van Le ; : pbk..-- Wiley; c1993.</t>
  </si>
  <si>
    <t>007.64LE</t>
  </si>
  <si>
    <t>1994/11/17</t>
  </si>
  <si>
    <t>Advances in logic programming theory / edited by Giorgio Levi.-- Clarendon Press.-- (International schools for computer scientists).</t>
  </si>
  <si>
    <t>Object-oriented design and programming with C++ / Ronald J. Leach.-- AP Professional; c1995.</t>
  </si>
  <si>
    <t>1996/01/25</t>
  </si>
  <si>
    <t>The art and science of smalltalk / Simon Lewis.-- Prentice Hall; 1995.-- (Hewlett-Packard professional books).</t>
  </si>
  <si>
    <t>1996/03/07</t>
  </si>
  <si>
    <t>Concurrent programming in Java : design principles and patterns / Doug Lea.-- Addison Wesley; c1997.-- (The Java series).</t>
  </si>
  <si>
    <t>1997/11/18</t>
  </si>
  <si>
    <t>Obfuscated C and other mysteries / Don Libes.-- Wiley; c1993.-- (Wiley professional computing).</t>
  </si>
  <si>
    <t>007.64LI</t>
  </si>
  <si>
    <t>1995/03/03</t>
  </si>
  <si>
    <t>Foundations of logic programming / J.W. Lloyd ; : us, : gw.-- 2nd, extended ed, 1st corr. print..-- Springer-Verlag; 1993.-- (Artificial intelligence).</t>
  </si>
  <si>
    <t>007.64LL</t>
  </si>
  <si>
    <t>Object-oriented methods : a foundation / James Martin, James J. Odell.-- PTR Prentice Hall; c1995.</t>
  </si>
  <si>
    <t>007.64MA</t>
  </si>
  <si>
    <t>1995/08/09</t>
  </si>
  <si>
    <t>Effective C++ : 50 specific ways to improve your programs and designs / Scott Meyers.-- Addison-Wesley Pub. Co.; c1992.-- (Addison-Wesley professional computing series).</t>
  </si>
  <si>
    <t>007.64ME</t>
  </si>
  <si>
    <t>More effective C++ : 35 new ways to improve your programs and designs / Scott Meyers ; : pbk.-- Addison-Wesley; c1996.-- (Addison-Wesley professional computing series).</t>
  </si>
  <si>
    <t>1997/05/23</t>
  </si>
  <si>
    <t>Object-oriented software construction / Bertrand Meyer.-- 2nd ed.-- Prentice Hall; c1997.</t>
  </si>
  <si>
    <t>1998/08/11</t>
  </si>
  <si>
    <t>The joy of C : Programming in C / Lawrence H. Miller, Alexander E. Quilici ; pbk..-- 2nd ed.-- Wiley; c1993.</t>
  </si>
  <si>
    <t>007.64MI</t>
  </si>
  <si>
    <t>1995/03/06</t>
  </si>
  <si>
    <t>1995/06/09</t>
  </si>
  <si>
    <t>The joy of C / Lawrence H. Miller, Alexander E. Quilici ; : pbk.-- 3rd ed.-- Wiley; c1997.</t>
  </si>
  <si>
    <t>1997/09/01</t>
  </si>
  <si>
    <t>STL tutorial and reference guide : C++ programming with the standard template library / David R. Musser, Atul Saini ; foreword by Alexander Stepanov ; : alk. paper.-- Addison-Wesley Pub.; c1996.-- (Addison-Wesley professional computing series).</t>
  </si>
  <si>
    <t>: alk. paper</t>
  </si>
  <si>
    <t>007.64MU</t>
  </si>
  <si>
    <t>Logic, programming, and Prolog / Ulf Nilsson and Jan Małuszyński ; : pbk. : alk. paper.-- 2nd ed.-- John Wiley; c1995.</t>
  </si>
  <si>
    <t>: pbk. : alk. paper</t>
  </si>
  <si>
    <t>007.64NI</t>
  </si>
  <si>
    <t>The craft of Prolog / Richard A. O'Keefe.-- MIT Press; c1990.-- (Logic programming).</t>
  </si>
  <si>
    <t>007.64OK</t>
  </si>
  <si>
    <t>Client/server programming with Java and CORBA / Robert Orfali, Dan Harkey ; : pbk..-- 2nd ed.-- Wiley Computer Pub.; c1998.</t>
  </si>
  <si>
    <t>007.64OR</t>
  </si>
  <si>
    <t>1998/06/02</t>
  </si>
  <si>
    <t>Object-oriented type systems / Jens Palsberg and Michael I. Schwartzbach.-- Wiley; c1994.-- (Wiley professional computing).</t>
  </si>
  <si>
    <t>007.64PA</t>
  </si>
  <si>
    <t>ML for the working programmer / Lawrence C. Paulson ; : hardback, : pbk..-- 2nd ed.-- Cambridge University Press; 1996.</t>
  </si>
  <si>
    <t>1996/07/25</t>
  </si>
  <si>
    <t>Pattern languages of program design / edited by James O. Coplien, Douglas C. Schmidt ; [1], 2.-- Addison-Wesley; c1995-c1996.</t>
  </si>
  <si>
    <t>007.64PA1</t>
  </si>
  <si>
    <t>Natural language processing / edited by Fernando C.N. Pereira and Barbara J. Grosz.-- MIT Press; 1994.-- (Special issues of Artificial intelligence, an international journal).</t>
  </si>
  <si>
    <t>007.64PE</t>
  </si>
  <si>
    <t>1996/08/08</t>
  </si>
  <si>
    <t>The elements of C programming style / Jay Ranade, Alan Nash.-- McGraw-Hill; c1993.</t>
  </si>
  <si>
    <t>007.64RA</t>
  </si>
  <si>
    <t>1996/09/27</t>
  </si>
  <si>
    <t>Framework-based software development in C++ / Gregory F. Rogers.-- Prentice Hall PTR; c1997.-- (Prentice Hall series on programming tools and methodologies).</t>
  </si>
  <si>
    <t>007.64RO</t>
  </si>
  <si>
    <t>An introduction to programming in Prolog / by Patrick Saint-Dizier ; translated by Sharon J. Hamilton ; : u.s., : germany.-- Springer-Verlag; 1989, c1990.</t>
  </si>
  <si>
    <t>: u.s.</t>
  </si>
  <si>
    <t>007.64SA</t>
  </si>
  <si>
    <t>1994/10/05</t>
  </si>
  <si>
    <t>Unified objects : object-oriented programming using C++ / Babak Sadr.-- IEEE Computer Society Press; c1998.</t>
  </si>
  <si>
    <t>Concepts of programming languages / Robert W. Sebesta.-- 3rd ed.-- Addison-Wesley Pub. Co.; c1996.</t>
  </si>
  <si>
    <t>007.64SE</t>
  </si>
  <si>
    <t>Smalltalk with style / Edward J. Klimas, Suzanne Skublics, David A. Thomas.-- Prentice Hall; c1996.</t>
  </si>
  <si>
    <t>007.64SK</t>
  </si>
  <si>
    <t>Comprehensive C / David Spuler.-- Prentice Hall; c1992.</t>
  </si>
  <si>
    <t>007.64SP</t>
  </si>
  <si>
    <t>C++ and C tools, utilities, libraries, and resources : free and commercial software tools / David Spuler.-- Prentice Hall PTR; c1996.</t>
  </si>
  <si>
    <t>An introduction to logic programming through Prolog / Michael Spivey ; : pbk.-- Prentice Hall; c1996.-- (Prentice-Hall International series in computer science).</t>
  </si>
  <si>
    <t>Structuring techniques : an introduction using C++ / by Andrew C. Staugaard, Jr.-- Prentice Hall; c1994.</t>
  </si>
  <si>
    <t>007.64ST</t>
  </si>
  <si>
    <t>The art of Prolog : advanced programming techniques / Leon Sterling, Ehud Shapiro ; with a foreword by David H.D. Warren.-- 2nd ed.-- MIT Press; 1994.-- (MIT Press series in logic programming).</t>
  </si>
  <si>
    <t>1994/09/20</t>
  </si>
  <si>
    <t>The Practice of Prolog / edited by Leon S. Sterling.-- MIT Press; c1990.-- (Logic programming).</t>
  </si>
  <si>
    <t>1995/12/11</t>
  </si>
  <si>
    <t>The C++ graphics programming handbook / Roger T. Stevens.-- AP Prfessional; c1996.</t>
  </si>
  <si>
    <t>The C++ programming language / Bjarne Stroustrup.-- 3rd ed.-- Addison-Wesley; 1997.</t>
  </si>
  <si>
    <t>1997/12/10</t>
  </si>
  <si>
    <t>C++ programming with CORBA / Andreas Vogel ... [et al.].-- Wiley; c1999.</t>
  </si>
  <si>
    <t>007.64VO</t>
  </si>
  <si>
    <t>1999/04/06</t>
  </si>
  <si>
    <t>Classical algorithms in C++ : with new approaches to sorting, searching, and selection / Nicholas Wilt.-- Wiley; c1995.</t>
  </si>
  <si>
    <t>007.64WI</t>
  </si>
  <si>
    <t>Using CRC cards : an informal approach to object-oriented development / Nancy M. Wilkinson ; : SIGS, : PH.-- SIGS Books; c1995.-- (Advances in object technology ; 6).</t>
  </si>
  <si>
    <t>: PH</t>
  </si>
  <si>
    <t>1999/07/23</t>
  </si>
  <si>
    <t>Using Z : specification, refinement, and proof / Jim Woodcock and Jim Davies.-- Prentice Hall; 1996.-- (Prentice-Hall International series in computer science).</t>
  </si>
  <si>
    <t>007.64WO</t>
  </si>
  <si>
    <t>1997/12/08</t>
  </si>
  <si>
    <t>The little Web book / by Alfred and Emily Glossbrenner ; illustrations by John Grimes.-- Peachpit Press; c1996.</t>
  </si>
  <si>
    <t>007.7GL</t>
  </si>
  <si>
    <t>1996/07/19</t>
  </si>
  <si>
    <t>図書館</t>
    <rPh sb="0" eb="2">
      <t>トショ</t>
    </rPh>
    <rPh sb="2" eb="3">
      <t>カン</t>
    </rPh>
    <phoneticPr fontId="4"/>
  </si>
  <si>
    <t>老人読書日記 / 新藤兼人著.-- 岩波書店; 2000.12.-- (岩波新書 ; 新赤版 706).</t>
  </si>
  <si>
    <t>019ｼﾝ</t>
  </si>
  <si>
    <t>2001/07/03</t>
  </si>
  <si>
    <t>図書・書誌学</t>
    <rPh sb="0" eb="2">
      <t>トショ</t>
    </rPh>
    <rPh sb="3" eb="5">
      <t>ショシ</t>
    </rPh>
    <rPh sb="5" eb="6">
      <t>ガク</t>
    </rPh>
    <phoneticPr fontId="4"/>
  </si>
  <si>
    <t>書物の変 : グーグルベルグの時代 / 港千尋著.-- せりか書房; 2010.2.</t>
  </si>
  <si>
    <t>020.4ﾐﾅ</t>
  </si>
  <si>
    <t>2010/07/05</t>
  </si>
  <si>
    <t>LATEX2ε トータルガイド / 伊藤和人著.-- 秀和システム; 2000.10.</t>
  </si>
  <si>
    <t>021.4ｲﾄ</t>
  </si>
  <si>
    <t>2002/04/30</t>
  </si>
  <si>
    <t>LATEX2ε美文書作成入門 / 奥村晴彦著.-- 改訂第3版.-- 技術評論社; 2004.2.</t>
  </si>
  <si>
    <t>021.4ｵｸ</t>
  </si>
  <si>
    <t>2006/05/08</t>
  </si>
  <si>
    <t>日本語LATEX定番スタイル集 / 鷺谷好輝著 ; インプレス編集部編 ; No. 1, No. 2, No. 3.-- インプレス; 1992.12-1994.5.</t>
  </si>
  <si>
    <t>No. 1</t>
  </si>
  <si>
    <t>021.4ｻｷﾞ1</t>
  </si>
  <si>
    <t>1996/03/30</t>
  </si>
  <si>
    <t>No. 2</t>
  </si>
  <si>
    <t>021.4ｻｷﾞ2</t>
  </si>
  <si>
    <t>No. 3</t>
  </si>
  <si>
    <t>021.4ｻｷﾞ3</t>
  </si>
  <si>
    <t>日本の出版社 : 全国出版社名簿 / 出版年鑑編集部編 ; 1954 - 2016-2017.-- 出版ニュース社; 1954-.</t>
  </si>
  <si>
    <t>2004</t>
  </si>
  <si>
    <t>023.1ｼﾕ04</t>
  </si>
  <si>
    <t>2003/12/18</t>
  </si>
  <si>
    <t>子どもたちへ原爆を語りつぐ本 / 広島市子ども図書館編 ; [1995], 2005, 2015.-- 総集版.-- 広島市子ども図書館; 1995.6-.</t>
  </si>
  <si>
    <t>2005</t>
  </si>
  <si>
    <t>R</t>
  </si>
  <si>
    <t>028.09ﾋﾛ</t>
  </si>
  <si>
    <t>ジャーナリズム・新聞</t>
    <rPh sb="8" eb="10">
      <t>シンブン</t>
    </rPh>
    <phoneticPr fontId="4"/>
  </si>
  <si>
    <t>日本の情報化とジャーナリズム / 桂敬一著.-- 日本評論社; 1995.1.</t>
  </si>
  <si>
    <t>070ｶﾂ</t>
  </si>
  <si>
    <t>マス・メディアへの視点 : 考えるヒントとして / 川嶋保良 [ほか] 著.-- 新版.-- 地人書館; 1993.9.</t>
  </si>
  <si>
    <t>070ｶﾜ</t>
  </si>
  <si>
    <t>ジャーナリズムを学ぶ人のために / 田村紀雄, 林利隆編.-- 新版.-- 世界思想社; 1999.12.</t>
  </si>
  <si>
    <t>070.1ﾀﾑ</t>
  </si>
  <si>
    <t>人権と報道 : 報道のあるべき姿をもとめて / 日本弁護士連合会人権擁護委員会編.-- 明石書店; 2000.10.</t>
  </si>
  <si>
    <t>070.15ﾆﾎ</t>
  </si>
  <si>
    <t>デジタルがテレビを変える / 千田利史著.-- 電通; 1999.12.-- (メディアショック / 千田利史著 ; 2).</t>
  </si>
  <si>
    <t>070.2ｾﾝ</t>
  </si>
  <si>
    <t>新聞の病理 : 21世紀のための検証 / 前澤猛著.-- 岩波書店; 2000.12.</t>
  </si>
  <si>
    <t>070.21ﾏｴ</t>
  </si>
  <si>
    <t>明治新聞雑誌関係者略伝 / 宮武外骨, 西田長寿 [著].-- みすず書房; 1985.11.-- (明治大正言論資料 ; 20).</t>
  </si>
  <si>
    <t>070.21ﾒｲ20</t>
  </si>
  <si>
    <t>叢書・全集</t>
    <rPh sb="0" eb="2">
      <t>ソウショ</t>
    </rPh>
    <rPh sb="3" eb="5">
      <t>ゼンシュウ</t>
    </rPh>
    <phoneticPr fontId="4"/>
  </si>
  <si>
    <t>『明治文化全集』(旧版)月報総集.-- 日本評論社; 1992.7.-- (明治文化全集 / 明治文化研究会編集 ; 付録).</t>
  </si>
  <si>
    <t>081ﾒｲ</t>
  </si>
  <si>
    <t>哲学</t>
    <rPh sb="0" eb="2">
      <t>テツガク</t>
    </rPh>
    <phoneticPr fontId="4"/>
  </si>
  <si>
    <t>哲学入門 / 戸田山和久著.-- 筑摩書房; 2014.3.-- (ちくま新書 ; 1060).</t>
  </si>
  <si>
    <t>100ﾄﾀﾞ</t>
  </si>
  <si>
    <t>2014/05/22</t>
  </si>
  <si>
    <t>岩波哲学・思想事典 / 廣松渉 [ほか] 編.-- 岩波書店; 1998.3.</t>
  </si>
  <si>
    <t>102ﾋﾛ</t>
  </si>
  <si>
    <t>1999/10/07</t>
  </si>
  <si>
    <t>仮面の解釈学 / 坂部恵著.-- 東京大学出版会; 1976.1.-- (UP選書 ; 153).</t>
  </si>
  <si>
    <t>104ｻｶ</t>
  </si>
  <si>
    <t>魔的なるもの : 美と信の問題 / 佐々木徹著.-- 創文社; 1988.5.</t>
  </si>
  <si>
    <t>104ｻｻ</t>
  </si>
  <si>
    <t>哲学各論</t>
    <rPh sb="0" eb="2">
      <t>テツガク</t>
    </rPh>
    <rPh sb="2" eb="4">
      <t>カクロン</t>
    </rPh>
    <phoneticPr fontId="4"/>
  </si>
  <si>
    <t>こころとからだ / 唯物論研究協会編.-- 唯物論研究協会.-- (唯物論研究年誌 ; 第6号).</t>
  </si>
  <si>
    <t>111.6ﾕｲ6</t>
  </si>
  <si>
    <t>2002/09/06</t>
  </si>
  <si>
    <t>身体論集成 / 市川浩著 ; 中村雄二郎編.-- 岩波書店; 2001.10.-- (岩波現代文庫 ; 学術 ; 64).</t>
  </si>
  <si>
    <t>114ｲﾁ</t>
  </si>
  <si>
    <t>2003/10/30</t>
  </si>
  <si>
    <t>身体/生命 / 市野川容孝著.-- 岩波書店; 2000.1.-- (思考のフロンティア).</t>
  </si>
  <si>
    <t>114.2ｲﾁ</t>
  </si>
  <si>
    <t>2000/05/31</t>
  </si>
  <si>
    <t>The body in pain : the making and unmaking of the world / Elaine Scarry ; : pbk.-- Oxford University Press; 1987, c1985.-- (Oxford paperbacks).</t>
  </si>
  <si>
    <t>114.2SC</t>
  </si>
  <si>
    <t>2003/06/10</t>
  </si>
  <si>
    <t>記号論理学 / 清水義夫著.-- 東京大学出版会; 1984.11.</t>
  </si>
  <si>
    <t>116.3ｼﾐ</t>
  </si>
  <si>
    <t>西洋思想</t>
    <rPh sb="0" eb="2">
      <t>セイヨウ</t>
    </rPh>
    <rPh sb="2" eb="4">
      <t>シソウ</t>
    </rPh>
    <phoneticPr fontId="4"/>
  </si>
  <si>
    <t>帝国と賢者 : 地中海世界の叡知 / 内山勝利責任編集.-- 中央公論新社; 2007.10.-- (哲学の歴史 ; 第2巻 . 古代||コダイ ; 2).</t>
  </si>
  <si>
    <t>130.2ﾃﾂ2</t>
  </si>
  <si>
    <t>2008/02/25</t>
  </si>
  <si>
    <t>心理学の哲学 / [ウィトゲンシュタイン著] ; 佐藤徹郎訳 ; 1, 2.-- 大修館書店; 1985.4-1988.12.-- (ウィトゲンシュタイン全集 ; 補巻1-2).</t>
  </si>
  <si>
    <t>134.9ｳﾞｲ12</t>
  </si>
  <si>
    <t>1995/01/29</t>
  </si>
  <si>
    <t>個人と社会 : 人と人びと / オルテガ[著] ; A・マタイス, 佐々木孝訳 ; : 新装版.-- 白水社; 1989.4.</t>
  </si>
  <si>
    <t>: 新装版</t>
  </si>
  <si>
    <t>136ｵﾙ</t>
  </si>
  <si>
    <t>2003/02/14</t>
  </si>
  <si>
    <t>心理学</t>
    <rPh sb="0" eb="3">
      <t>シンリガク</t>
    </rPh>
    <phoneticPr fontId="4"/>
  </si>
  <si>
    <t>Comprehension of graphics / [edited by] Wolfgang Schnotz, Raymond W. Kulhavy.-- North-Holland; 1994.-- (Advances in psychology ; 108).</t>
  </si>
  <si>
    <t>140.33SC</t>
  </si>
  <si>
    <t>一目でわかる表現の心理技法 : 文書・図表・イラスト / 海保博之著.-- 共立出版; 1992.3.</t>
  </si>
  <si>
    <t>140.4ｶｲ</t>
  </si>
  <si>
    <t>人はなぜ話すのか : 知能と記憶のメカニズム / ロジャー・C・シャンク著 ; 長尾確, 長尾加寿恵訳.-- 白揚社; 1996.12.</t>
  </si>
  <si>
    <t>141.1ｼﾔ</t>
  </si>
  <si>
    <t>1997/02/20</t>
  </si>
  <si>
    <t>新編感覚・知覚心理学ハンドブック / 大山正, 今井省吾, 和気典二編 ; [pt. 1], pt. 2.-- 誠信書房; 1994.1-2007.9.</t>
  </si>
  <si>
    <t>[pt. 1]</t>
  </si>
  <si>
    <t>141.2ｼﾝ</t>
  </si>
  <si>
    <t>1996/10/17</t>
  </si>
  <si>
    <t>視覚情報処理モデル入門 : 計算論的アプローチ / R.J.ワット著 ; 下野孝一, 松尾太加志, 原口雅浩共訳.-- サイエンス社; 1989.10.-- (Cognitive science &amp; information processing ; 8).</t>
  </si>
  <si>
    <t>141.21ﾜﾂ</t>
  </si>
  <si>
    <t>運動 / 川人光男 [ほか] 著.-- 岩波書店; 1994.12.-- (岩波講座認知科学 / 伊藤正男 [ほか] 編 ; 4).</t>
  </si>
  <si>
    <t>141.5ｲﾜ4</t>
  </si>
  <si>
    <t>記憶と学習 / 市川伸一 [ほか] 著.-- 岩波書店; 1994.4.-- (岩波講座認知科学 / 伊藤正男 [ほか] 編 ; 5).</t>
  </si>
  <si>
    <t>141.5ｲﾜ5</t>
  </si>
  <si>
    <t>言語 / 橋田浩一 [ほか] 著.-- 岩波書店; 1995.3.-- (岩波講座認知科学 / 伊藤正男 [ほか] 編 ; 7).</t>
  </si>
  <si>
    <t>141.5ｲﾜ7</t>
  </si>
  <si>
    <t>1995/04/04</t>
  </si>
  <si>
    <t>思考 / 中島秀之, 高野陽太郎, 伊藤正男著.-- 岩波書店; 1994.9.-- (岩波講座認知科学 / 伊藤正男 [ほか] 編 ; 8).</t>
  </si>
  <si>
    <t>141.5ｲﾜ8</t>
  </si>
  <si>
    <t>プロトコル分析入門 : 発話データから何を読むか / 海保博之, 原田悦子編.-- 新曜社; 1993.11.</t>
  </si>
  <si>
    <t>141.5ｶｲ</t>
  </si>
  <si>
    <t>認知革命 : 知の科学の誕生と展開 / ハワード・ガードナー著 ; 佐伯胖, 海保博之監訳 ; [無藤隆ほか訳].-- 産業図書; 1987.8.</t>
  </si>
  <si>
    <t>141.5ｶﾞﾄﾞ</t>
  </si>
  <si>
    <t>想像の現象学 / 滝浦静雄著.-- 紀伊国屋書店; 1994.1.-- (精選復刻紀伊國屋新書).</t>
  </si>
  <si>
    <t>141.5ﾀｷ</t>
  </si>
  <si>
    <t>1994/05/30</t>
  </si>
  <si>
    <t>認知科学入門 : 「知」の構造へのアプローチ / 戸田正直 [ほか] 共著.-- サイエンス社; 1986.4.-- (Cognitive science &amp; information processing ; 1).</t>
  </si>
  <si>
    <t>141.5ﾄﾀﾞ</t>
  </si>
  <si>
    <t>記憶 / G.コーエン, M.W.アイゼンク, M.E.ルボワ [著] ; 認知科学研究会訳.-- 海文堂出版; 1989.1.-- (認知心理学講座 / 認知科学研究会訳 ; 1).</t>
  </si>
  <si>
    <t>141.5ﾆﾝ1</t>
  </si>
  <si>
    <t>顔の認知と情報処理 / V.ブルース著 ; 吉川左紀子訳.-- サイエンス社; 1990.4.-- (Cognitive science &amp; information processing ; 9).</t>
  </si>
  <si>
    <t>141.5ﾌﾞﾙ</t>
  </si>
  <si>
    <t>Tu es cela : spiritualité et psychanalyse / Venkateshvar Sharma, Svāmi Prajňânpad,  ; text traduit et établit conjointement par Isabel Maurer, Mario Cifali et Daniel Roumanoff ; préface de Daniel Roumanoff, postface de Mario Cifali.-- Éditions Slatkine; 2008.</t>
  </si>
  <si>
    <t>146VE</t>
  </si>
  <si>
    <t>創造への教育 : 学習心理への挑戦 / カール・R・ロージァズ著 ; 友田不二男編 ; 伊東博 [ほか] 訳 ; 上, 下.-- 岩崎学術出版社; 1972-.-- (ロージァズ全集 ; 別巻 4-5).</t>
  </si>
  <si>
    <t>上</t>
  </si>
  <si>
    <t>149ﾛｼﾞ22</t>
  </si>
  <si>
    <t>下</t>
  </si>
  <si>
    <t>149ﾛｼﾞ23</t>
  </si>
  <si>
    <t>宗教</t>
    <rPh sb="0" eb="2">
      <t>シュウキョウ</t>
    </rPh>
    <phoneticPr fontId="4"/>
  </si>
  <si>
    <t>宗教及び神話と環境 / 松村武雄著 ; 1, 2.-- ゆまに書房; 2003.12.-- (神話学名著選集 ; 第1期 ; 12-13).</t>
  </si>
  <si>
    <t>1</t>
  </si>
  <si>
    <t>164ｼﾝ12</t>
  </si>
  <si>
    <t>2004/02/04</t>
  </si>
  <si>
    <t>164ｼﾝ13</t>
  </si>
  <si>
    <t>ギリシア・ローマ神話事典 / マイケル・グラント, ジョン・ヘイゼル共著 ; 西田実訳主幹 ; 入江和生 [ほか] 共訳 ; 木下亮図版担当.-- 大修館書店; 1988.7.</t>
  </si>
  <si>
    <t>164.31ｸﾞﾗ</t>
  </si>
  <si>
    <t>2004/02/09</t>
  </si>
  <si>
    <t>アフリカの創世神話 / 阿部年晴著.-- 紀伊国屋書店; 1994.1.-- (精選復刻紀伊國屋新書).</t>
  </si>
  <si>
    <t>164.4ｱﾍﾞ</t>
  </si>
  <si>
    <t>1994/08/17</t>
  </si>
  <si>
    <t>キリスト教</t>
    <rPh sb="4" eb="5">
      <t>キョウ</t>
    </rPh>
    <phoneticPr fontId="4"/>
  </si>
  <si>
    <t>基督教.-- 中国大百科全書出版社; 1990.5.-- (《中国大百科全书》选编).</t>
  </si>
  <si>
    <t>190ﾁﾕ</t>
  </si>
  <si>
    <t>キリスト教</t>
    <phoneticPr fontId="4"/>
  </si>
  <si>
    <t>グノーシス異端と近代 / 大貫隆 [ほか] 編.-- 岩波書店; 2001.11.</t>
  </si>
  <si>
    <t>198ｵｵ</t>
  </si>
  <si>
    <t>2001/12/04</t>
  </si>
  <si>
    <t>Power and religiosity in a post-colonial setting : Sinhala Catholics in contemporary Sri Lanka / R.L. Stirrat.-- Cambridge University Press; 1992.-- (Cambridge studies in social and cultural anthropology ; 87).</t>
  </si>
  <si>
    <t>198.2ST</t>
  </si>
  <si>
    <t>歴史</t>
    <rPh sb="0" eb="2">
      <t>レキシ</t>
    </rPh>
    <phoneticPr fontId="4"/>
  </si>
  <si>
    <t>Preparing for the twenty-first century / Paul Kennedy.-- 1st ed.-- Random House; c1993.</t>
  </si>
  <si>
    <t>204KE</t>
  </si>
  <si>
    <t>日本史</t>
    <rPh sb="0" eb="3">
      <t>ニホンシ</t>
    </rPh>
    <phoneticPr fontId="4"/>
  </si>
  <si>
    <t>昭和と戦争 : 語り継ぐ7000日 / ユーキャン企画 ; 鑑賞の手引き.-- ユーキャン; [2002]. v.</t>
  </si>
  <si>
    <t>鑑賞の手引き</t>
  </si>
  <si>
    <t>210ﾕｷ</t>
  </si>
  <si>
    <t>2006/03/28</t>
  </si>
  <si>
    <t>満蒙に賭けた夢 : 王道楽土は我らの手で : 昭和4年〜10年 / ユーキャン企画 ; セレブロ制作 ; トーオン協力 ; ビクターエンタテインメント製造.-- ユーキャン; [2002].-- (昭和と戦争 : 語り継ぐ7000日 / ユーキャン企画 ; 1). v.</t>
  </si>
  <si>
    <t>*V</t>
    <phoneticPr fontId="4"/>
  </si>
  <si>
    <t>210ﾕｷ1</t>
  </si>
  <si>
    <t>赤紙が届く日 : 挙国一致・進め皇軍 : 昭和11年〜12年 / ユーキャン企画 ; セレブロ制作 ; トーオン協力 ; 日本コロムビア製造.-- ユーキャン; [2002].-- (昭和と戦争 : 語り継ぐ7000日 / ユーキャン企画 ; 2). v.</t>
  </si>
  <si>
    <t>210ﾕｷ2</t>
  </si>
  <si>
    <t>本土決戦の覚悟 : 一億玉砕を合言葉に : 昭和20年 / ユーキャン企画 ; セレブロ制作 ; トーオン協力 ; 日本コロムビア製造.-- ユーキャン; [2002].-- (昭和と戦争 : 語り継ぐ7000日 / ユーキャン企画 ; 6). v.</t>
  </si>
  <si>
    <t>210ﾕｷ6</t>
  </si>
  <si>
    <t>焼け跡をさ迷う : 進駐軍がやって来た : 昭和20年〜21年 / ユーキャン企画 ; セレブロ制作 ; トーオン協力 ; 日本コロムビア製造.-- ユーキャン; [2002].-- (昭和と戦争 : 語り継ぐ7000日 / ユーキャン企画 ; 7). v.</t>
  </si>
  <si>
    <t>210ﾕｷ7</t>
  </si>
  <si>
    <t>独立への道のり : 古い上衣を脱ぎ捨てて : 昭和22年〜26年 / ユーキャン企画 ; セレブロ制作 ; トーオン協力 ; 日本コロムビア製造.-- ユーキャン; [2002].-- (昭和と戦争 : 語り継ぐ7000日 / ユーキャン企画 ; 8). v.</t>
  </si>
  <si>
    <t>210ﾕｷ8</t>
  </si>
  <si>
    <t>隼人世界の島々 / 大林太良 [ほか] 著.-- 小学館; 1990.10.-- (海と列島文化 / 網野善彦 [ほか] 編 ; 第5巻).</t>
  </si>
  <si>
    <t>210.08ｳﾐ5</t>
  </si>
  <si>
    <t>2001/10/26</t>
  </si>
  <si>
    <t>祭儀と注釈 : 中世における古代神話 / 桜井好朗著.-- 吉川弘文館; 1993.9.</t>
  </si>
  <si>
    <t>210.4ｻｸ</t>
  </si>
  <si>
    <t>ノー・モア・ヒロシマ : 50年後の空洞と重さ / 小倉豊文著.-- 風涛社; 1994.8.</t>
  </si>
  <si>
    <t>210.75ｵｸﾞ</t>
  </si>
  <si>
    <t>2011/04/01</t>
  </si>
  <si>
    <t>子どもたちの太平洋戦争 : 国民学校の時代 / 山中恒著.-- 岩波書店; 1986.11.-- (岩波新書 ; 黄版-356).</t>
  </si>
  <si>
    <t>210.75ﾔﾏ</t>
  </si>
  <si>
    <t>戦争と平和の同時代史 / 同時代史学会編 ; [福永文夫ほか執筆].-- 日本経済評論社; 2003.12.</t>
  </si>
  <si>
    <t>210.76ﾄﾞｳ</t>
  </si>
  <si>
    <t>2004/03/31</t>
  </si>
  <si>
    <t>戦後史 / 中村政則著.-- 岩波書店; 2005.7.-- (岩波新書 ; 新赤版 955).</t>
  </si>
  <si>
    <t>210.76ﾅｶ</t>
  </si>
  <si>
    <t>2011/03/17</t>
  </si>
  <si>
    <t>戦後民主主義 / 中村政則 [ほか] 編.-- 岩波書店; 1995.11.-- (戦後日本 : 占領と戦後改革 / 中村政則 [ほか] 編 ; 第4巻).</t>
  </si>
  <si>
    <t>210.76ﾅｶ4</t>
  </si>
  <si>
    <t>1996/04/17</t>
  </si>
  <si>
    <t>過去の清算 / 中村政則 [ほか] 編.-- 岩波書店; 1995.11.-- (戦後日本 : 占領と戦後改革 / 中村政則 [ほか] 編 ; 第5巻).</t>
  </si>
  <si>
    <t>210.76ﾅｶ5</t>
  </si>
  <si>
    <t>2000/05/30</t>
  </si>
  <si>
    <t>広島新史 / 広島市編 ; 年表編 - 資料編4 統計編.-- 広島市; 1981.3-1986.3.</t>
  </si>
  <si>
    <t>資料編1 都築資料</t>
  </si>
  <si>
    <t>217.6ﾋﾛ10</t>
  </si>
  <si>
    <t>2011/07/27</t>
  </si>
  <si>
    <t>争点・沖縄戦の記憶 / 石原昌家 [ほか] 著.-- 社会評論社; 2002.3.</t>
  </si>
  <si>
    <t>219.9ｲｼ</t>
  </si>
  <si>
    <t>2002/08/23</t>
  </si>
  <si>
    <t>アジア史・東洋史</t>
    <rPh sb="3" eb="4">
      <t>シ</t>
    </rPh>
    <rPh sb="5" eb="8">
      <t>トウヨウシ</t>
    </rPh>
    <phoneticPr fontId="4"/>
  </si>
  <si>
    <t>朝鮮民衆運動の展開 : 士の論理と救済思想 / 趙景達著.-- 岩波書店; 2002.5.</t>
  </si>
  <si>
    <t>221.05ﾁﾖ</t>
  </si>
  <si>
    <t>若き将軍の朝鮮戦争 : 白善燁回顧録 / 白善燁著.-- 草思社; 2000.5.</t>
  </si>
  <si>
    <t>221.07ﾍﾟｸ</t>
  </si>
  <si>
    <t>Rogue regime : Kim Jong Il and the looming threat of North Korea / Jasper Becker.-- Oxfored University Press; 2005.</t>
  </si>
  <si>
    <t>221.07BE</t>
  </si>
  <si>
    <t>Korea and its futures : Unification and the unfinished war / Roy Richard Grinker ; : hbk, : pbk.-- St. Martin's Press; 1998.</t>
  </si>
  <si>
    <t>: hbk</t>
  </si>
  <si>
    <t>221.07GR</t>
  </si>
  <si>
    <t>我々はなぜ戦争をしたのか : 米国・ベトナム敵との対話 / 東大作著.-- 岩波書店; 2000.3.</t>
  </si>
  <si>
    <t>223.107ﾋｶﾞ</t>
  </si>
  <si>
    <t>Why Vietnam invaded Cambodia : political culture and the causes of war / Stephen J. Morris ; : cloth, : pbk.-- Stanford University Press; 1999.</t>
  </si>
  <si>
    <t>223.107MO</t>
  </si>
  <si>
    <t>中東軍事紛争史 / 鳥井順著 ; 1: 古代-1945 - 4: 1967-1973.-- 第三書館; 1993-.-- (パレスチナ選書).</t>
  </si>
  <si>
    <t>1: 古代-1945</t>
  </si>
  <si>
    <t>227ﾄﾘ1</t>
  </si>
  <si>
    <t>2: 1945-1956</t>
  </si>
  <si>
    <t>227ﾄﾘ2</t>
  </si>
  <si>
    <t>タリバン : イスラム原理主義の戦士たち / アハメド・ラシッド著 ; 坂井定雄, 伊藤力司訳.-- 講談社; 2000.10.</t>
  </si>
  <si>
    <t>227.1ﾗｼ</t>
  </si>
  <si>
    <t>The rise of the Taliban in Afghanistan : mass mobilization, civil war, and the future of the region / Neamatollah Nojumi ; : hbk, : pbk.-- Palgrave; 2002.</t>
  </si>
  <si>
    <t>227.1NO</t>
  </si>
  <si>
    <t>Taliban : militant Islam, oil and fundamentalism in Central Asia / Ahmed Rashid.-- Yale University Press; c2000.</t>
  </si>
  <si>
    <t>227.1RA</t>
  </si>
  <si>
    <t>Iraq at the crossroads : state and society in the shadow of regime change / edited by Toby Dodge and Steven Simon.-- Oxford University Press for the International Institute for Strategic Studies; 2003.-- (Adelphi papers ; no. 354).</t>
  </si>
  <si>
    <t>227.3DO</t>
  </si>
  <si>
    <t>ヨーロッパ史・西洋史</t>
    <rPh sb="5" eb="6">
      <t>シ</t>
    </rPh>
    <rPh sb="7" eb="10">
      <t>セイヨウシ</t>
    </rPh>
    <phoneticPr fontId="4"/>
  </si>
  <si>
    <t>国民国家とナショナリズム / 谷川稔著.-- 山川出版社; 1999.10.-- (世界史リブレット ; 35).</t>
  </si>
  <si>
    <t>230.6ﾀﾆ</t>
  </si>
  <si>
    <t>Identity and security in former Yugoslavia / Zlatko Isakovic.-- Ashgate; c2000.</t>
  </si>
  <si>
    <t>239.3IS</t>
  </si>
  <si>
    <t>アフリカ史</t>
    <rPh sb="4" eb="5">
      <t>シ</t>
    </rPh>
    <phoneticPr fontId="4"/>
  </si>
  <si>
    <t>Reference guide to Africa : a bibliography of sources / Alfred Kagan and Yvette Scheven ; : hbk. : alk. paper.-- Scarecrow Press; 1999.</t>
  </si>
  <si>
    <t>: hbk. : alk. paper</t>
  </si>
  <si>
    <t>240.31KA</t>
  </si>
  <si>
    <t>伝記</t>
    <rPh sb="0" eb="2">
      <t>デンキ</t>
    </rPh>
    <phoneticPr fontId="4"/>
  </si>
  <si>
    <t>正体 : オサマ・ビンラディンの半生と聖戦 / 保坂修司著.-- 朝日新聞社; 2001.12.-- (朝日選書 ; 691).</t>
  </si>
  <si>
    <t>289.2ﾎｻ</t>
  </si>
  <si>
    <t>オサマ・ビンラディン / エレーン・ランドー著 ; 松本利秋監訳 ; 大野悟訳.-- 竹書房; 2001.11.</t>
  </si>
  <si>
    <t>289.2ﾗﾝ</t>
  </si>
  <si>
    <t>地理・地誌・紀行</t>
    <rPh sb="0" eb="2">
      <t>チリ</t>
    </rPh>
    <rPh sb="3" eb="5">
      <t>チシ</t>
    </rPh>
    <rPh sb="6" eb="8">
      <t>キコウ</t>
    </rPh>
    <phoneticPr fontId="4"/>
  </si>
  <si>
    <t>The shadow of the sun / Ryszard Kapuściński ; translated from the Polish by Klara Glowczewska ; : pbk.-- 1st Vintage international ed.-- Vintage Books; 2002, c2001.-- (Vintage international).</t>
  </si>
  <si>
    <t>294.09KA</t>
  </si>
  <si>
    <t>社会科学</t>
    <rPh sb="0" eb="2">
      <t>シャカイ</t>
    </rPh>
    <rPh sb="2" eb="4">
      <t>カガク</t>
    </rPh>
    <phoneticPr fontId="4"/>
  </si>
  <si>
    <t>情報文明論 / 公文俊平著.-- NTT出版; 1994.4.</t>
  </si>
  <si>
    <t>*</t>
    <phoneticPr fontId="4"/>
  </si>
  <si>
    <t>301ｸﾓ</t>
  </si>
  <si>
    <t>1994/07/01</t>
  </si>
  <si>
    <t>1994/07/22</t>
  </si>
  <si>
    <t>社会知のフロンティア : 社会科学のパラダイム転換を求めて / 駒井洋編.-- 新曜社; 1997.11.</t>
  </si>
  <si>
    <t>301ｺﾏ</t>
  </si>
  <si>
    <t>コミュニケーションの共同世界 : 相関社会科学序説 / 杉浦克己著.-- 東京大学出版会; 1993.5.</t>
  </si>
  <si>
    <t>301ｽｷﾞ</t>
  </si>
  <si>
    <t>グローバリゼーションのなかのアジア : カルチュラル・スタディーズの現在 / 伊豫谷登士翁, 酒井直樹, テッサ・モリス=スズキ編.-- 未來社; 1998.11.-- (ポイエーシス叢書 ; 40).</t>
  </si>
  <si>
    <t>302.2ｲﾖ</t>
  </si>
  <si>
    <t>北朝鮮 : その実像と軌跡 : 専門家が伝える--政治・軍事・経済・対外関係 / 伊豆見元 [ほか] 著.-- 高文研; 1998.9.</t>
  </si>
  <si>
    <t>302.21ｲｽﾞ</t>
  </si>
  <si>
    <t>北朝鮮を知りすぎた医者 : Diary of a mad place / ノルベルト・フォラツェン著 ; 瀬木碧訳.-- 草思社; 2001.5.</t>
  </si>
  <si>
    <t>302.21ﾌｵ</t>
  </si>
  <si>
    <t>動き出した朝鮮半島 : 南北統一と日本の選択 / 吉田康彦, 進藤榮一編.-- 日本評論社; 2000.10.</t>
  </si>
  <si>
    <t>302.21ﾖｼ</t>
  </si>
  <si>
    <t>North Korea : another country / Bruce Cumings ; : hbc, : pbk.-- New Press; 2003, c2004.</t>
  </si>
  <si>
    <t>: hbc</t>
  </si>
  <si>
    <t>302.21CU</t>
  </si>
  <si>
    <t>グローバル化時代の中国 / 国分良成編.-- 日本国際問題研究所; 2002.6.-- (JIIA研究 ; 5).</t>
  </si>
  <si>
    <t>302.22ｺｸ</t>
  </si>
  <si>
    <t>中東 / 立山良司 [ほか] 著.-- 第2版.-- 自由国民社; 1998.3.-- (国際情勢ベーシックシリーズ : ニュースを現代史から理解する ; 3).</t>
  </si>
  <si>
    <t>302.26ﾀﾃ</t>
  </si>
  <si>
    <t>イスラームに何がおきているか : 現代世界とイスラーム復興 / 小杉泰編.-- 増補版.-- 平凡社; 2001.12.</t>
  </si>
  <si>
    <t>302.27ｺｽ</t>
  </si>
  <si>
    <t>中東 : 大変貌の序曲 / 脇祐三著.-- 日本経済新聞社; 2002.11.</t>
  </si>
  <si>
    <t>302.27ﾜｷ</t>
  </si>
  <si>
    <t>ガザの悲劇は終わっていない : パレスチナ・イスラエル社会に残した傷痕 / 土井敏邦著.-- 岩波書店; 2009.7.-- (岩波ブックレット ; No.762).</t>
  </si>
  <si>
    <t>302.28ﾄﾞｲ</t>
  </si>
  <si>
    <t>現代ヨーロッパ社会論 : 統合のなかの変容と葛藤 / 宮島喬編.-- 人文書院; 1998.2.</t>
  </si>
  <si>
    <t>302.3ﾐﾔ</t>
  </si>
  <si>
    <t>2004/02/12</t>
  </si>
  <si>
    <t>イギリスの生活と文化事典 / 安東伸介 [ほか] 編.-- 研究社出版; 1982.12.</t>
  </si>
  <si>
    <t>302.33ｱﾝ</t>
  </si>
  <si>
    <t>2001/07/12</t>
  </si>
  <si>
    <t>現代フランスを知るための36章 / 梅本洋一, 大里俊晴, 木下長宏編.-- 明石書店; 2000.4.-- (エリア・スタディーズ).</t>
  </si>
  <si>
    <t xml:space="preserve">302.35ｳﾒ </t>
  </si>
  <si>
    <t>分断されるアメリカ / サミュエル・ハンチントン著 ; 鈴木主税訳.-- 集英社; 2004.5.</t>
  </si>
  <si>
    <t>302.53ﾊﾝ</t>
  </si>
  <si>
    <t>貧困と愛国 / 雨宮処凛, 佐高信著.-- 毎日新聞社; 2008.3.</t>
  </si>
  <si>
    <t>304ｱﾏ</t>
  </si>
  <si>
    <t>幻想の郊外 : 反都市論 / 越智道雄著.-- 青土社; 2000.7.</t>
  </si>
  <si>
    <t>304ｵﾁ</t>
  </si>
  <si>
    <t>読売新聞「編集手帳」 : 朝刊一面コラム / 竹内政明著 ; 第3集 - 第27集.-- 中央公論新社; 2003-.-- (中公新書ラクレ ; 78, 99, 122, 145, 166, 188, 204, 222, 237, 251, 268, 286, 306, 325, 339, 358, 378, 392, 411, 424, 444, 464, 484, 504, 517).</t>
  </si>
  <si>
    <t>第8集</t>
  </si>
  <si>
    <t>304ﾀｹ8</t>
  </si>
  <si>
    <t>基軸 / 東京大学社会科学研究所編.-- 東京大学出版会; 1998.3.-- (20世紀システム / 東京大学社会科学研究所編 ; 2 . 経済成長||ケイザイ セイチョウ ; 1).</t>
  </si>
  <si>
    <t>308ﾄｳ2</t>
  </si>
  <si>
    <t>受容と対抗 / 東京大学社会科学研究所編.-- 東京大学出版会; 1998.9.-- (20世紀システム / 東京大学社会科学研究所編 ; 3 . 経済成長||ケイザイ セイチョウ ; 2).</t>
  </si>
  <si>
    <t>308ﾄｳ3</t>
  </si>
  <si>
    <t>開発主義 / 東京大学社会科学研究所編.-- 東京大学出版会; 1998.5.-- (20世紀システム / 東京大学社会科学研究所編 ; 4).</t>
  </si>
  <si>
    <t>308ﾄｳ4</t>
  </si>
  <si>
    <t>国家の多様性と市場 / 東京大学社会科学研究所編.-- 東京大学出版会; 1998.7.-- (20世紀システム / 東京大学社会科学研究所編 ; 5).</t>
  </si>
  <si>
    <t>308ﾄｳ5</t>
  </si>
  <si>
    <t>政治</t>
    <rPh sb="0" eb="2">
      <t>セイジ</t>
    </rPh>
    <phoneticPr fontId="4"/>
  </si>
  <si>
    <t>市民学・CIVICS : 現代民主主義のパラダイム転換 / 名古忠行著.-- 法律文化社; 1996.4.</t>
  </si>
  <si>
    <t>*</t>
    <phoneticPr fontId="4"/>
  </si>
  <si>
    <t>311ﾅｺ</t>
  </si>
  <si>
    <t>2000/08/08</t>
  </si>
  <si>
    <t>リヴァイアサン / ホッブズ著 ; 水田洋訳 ; 1 - 4.-- 改訳.-- 岩波書店; 1992.-- (岩波文庫 ; 白4-1,2,3,4, 白(34)-004-1,2,3,4).</t>
  </si>
  <si>
    <t>311ﾎﾂ1</t>
  </si>
  <si>
    <t>311ﾎﾂ2</t>
  </si>
  <si>
    <t>The rights of nations : nations and nationalism in a changing world / edited by Desmond M. Clarke and Charles Jones ; : hard, : pbk.-- Cork University Press; 1999.</t>
  </si>
  <si>
    <t>311.3CL</t>
  </si>
  <si>
    <t>North Korea : the politics of regime survival / Young Whan Kihl and Hong Nack Kim, editors ; : cloth, : pbk.-- M.E. Sharpe; c2006.-- (An East gate book).</t>
  </si>
  <si>
    <t>312.21KI</t>
  </si>
  <si>
    <t>North Korea : the politics of unconventional wisdom / Han S. Park.-- Lynne Rienner; 2002.</t>
  </si>
  <si>
    <t>312.21PA</t>
  </si>
  <si>
    <t>From transition to power alternation : democracy in South Korea, 1987-1997 / Carl J. Saxer.-- Routledge; 2002.-- (East Asia : history, politics, sociology, culture / edited by Edward Beauchamp).</t>
  </si>
  <si>
    <t>312.21SA</t>
  </si>
  <si>
    <t>韓国政治の五十年 : その軌跡と今後の課題 / 慎斗範著.-- ブレーン出版; 1999.5.</t>
  </si>
  <si>
    <t>312.21ｼﾝ</t>
  </si>
  <si>
    <t>中国権力核心 / 上村幸治著.-- 文藝春秋; 2000.1.</t>
  </si>
  <si>
    <t>312.22ｶﾐ</t>
  </si>
  <si>
    <t>東南アジアの危機の構造 / 鈴木佑司著.-- 新版.-- 勁草書房; 1988.4.</t>
  </si>
  <si>
    <t>312.23ｽｽﾞ</t>
  </si>
  <si>
    <t>1998/04/01</t>
  </si>
  <si>
    <t>裸の独裁者サダム : 主治医回想録 / アラ・バシール, ラーシュ・シーグル・スンナノー著 ; 山下丈訳.-- 日本放送出版協会; 2004.11.</t>
  </si>
  <si>
    <t>312.273ﾊﾞｼ</t>
  </si>
  <si>
    <t>Jihad : the rise of militant Islam in Central Asia / Ahmed Rashid.-- Yale University Press; c2002.-- (A World Policy Institute book).</t>
  </si>
  <si>
    <t>312.296RA</t>
  </si>
  <si>
    <t>The new Central Asia : the creation of nations / Olivier Roy ; : pbk, : hard.-- I.B. Tauris; 2000.-- (Library of international relations ; 15).</t>
  </si>
  <si>
    <t>312.296RO</t>
  </si>
  <si>
    <t>Peacekeeping and peace enforcement in Africa : methods of conflict prevention / Robert I. Rotberg ... [et al.].</t>
  </si>
  <si>
    <t>312.4RO</t>
  </si>
  <si>
    <t>帝国と市民 : 苦悩するアメリカ民主政 / 紀平英作編.-- 山川出版社; 2003.4.</t>
  </si>
  <si>
    <t>312.53ｷﾋ</t>
  </si>
  <si>
    <t>アメリカの内なる文化戦争 : なぜブッシュは再選されたか / 近藤健著.-- 日本評論社; 2005.2.</t>
  </si>
  <si>
    <t>312.53ｺﾝ</t>
  </si>
  <si>
    <t>マクナマラ回顧録 : ベトナムの悲劇と教訓 / ロバート・S・マクナマラ著 ; 仲晃訳.-- 共同通信社; 1997.5.</t>
  </si>
  <si>
    <t>312.53ﾏｸ</t>
  </si>
  <si>
    <t>現代アメリカの政治権力構造 : 岐路に立つ共和党とアメリカ政治のダイナミズム / 吉原欽一編著.-- 日本評論社; 2000.7.-- (政策研究シリーズ = Policy studies series).</t>
  </si>
  <si>
    <t>312.53ﾖｼ</t>
  </si>
  <si>
    <t>エスノナショナリズムと政治統合 / 石川一雄著.-- 有信堂高文社; 1994.10.</t>
  </si>
  <si>
    <t>313.1ｲｼ</t>
  </si>
  <si>
    <t>戦後体制の構想と政党政治の模索 / 北村公彦編者代表.-- 第一法規; 2003.10.-- (現代日本政党史録 ; 2).</t>
  </si>
  <si>
    <t>315.1ｷﾀ</t>
  </si>
  <si>
    <t>55年体制前期の政党政治 / 北村公彦編者代表.-- 第一法規; 2003.12.-- (現代日本政党史録 ; 3).</t>
  </si>
  <si>
    <t>315.1ｷﾀ3</t>
  </si>
  <si>
    <t>アジアの人権 : 国際政治の視点から / 渡邉昭夫編.-- 日本国際問題研究所; 1997.6.-- (JIIA選書 ; 6).</t>
  </si>
  <si>
    <t>316.1ﾜﾀ</t>
  </si>
  <si>
    <t>Human rights in another key / Johan Galtung ; : cloth, : paper.-- Polity Press; 1994.</t>
  </si>
  <si>
    <t>: paper</t>
  </si>
  <si>
    <t>316.1GA</t>
  </si>
  <si>
    <t>Jihadis in Jammu and Kashmir : a portrait gallery / K. Santhanam ... [et al.] ; : pbk..</t>
  </si>
  <si>
    <t>316.4SA</t>
  </si>
  <si>
    <t>エスノナショナリズムの胎動 : 民族問題再論 / 加藤一夫著.-- 論創社; 2000.1.</t>
  </si>
  <si>
    <t>316.8ｶﾄ</t>
  </si>
  <si>
    <t>周辺民族の現在 / 清水昭俊編.-- 世界思想社; 1998.9.</t>
  </si>
  <si>
    <t>316.8ｼﾐ</t>
  </si>
  <si>
    <t>エスニック問題と国際社会 : 紛争・開発・人権 / R. スタヴェンハーゲン著 ; 加藤一夫監訳.-- 御茶の水書房; 1995.4.</t>
  </si>
  <si>
    <t>316.8ｽﾀ</t>
  </si>
  <si>
    <t>イスラーム戦争の時代 : 暴力の連鎖をどう解くか / 内藤正典著.-- 日本放送出版協会; 2006.4.-- (NHKブックス ; 1057).</t>
  </si>
  <si>
    <t>316.8ﾅｲ</t>
  </si>
  <si>
    <t>Peace building in Northern Ireland, Israel and South Africa : transition, transformation and reconciliation / Colin Knox and Pádraic Quirk ; : uk, : us.-- (Ethnic and intercommunity conflict series).</t>
  </si>
  <si>
    <t>: uk</t>
  </si>
  <si>
    <t>316.8KN</t>
  </si>
  <si>
    <t>Modern hatreds : the symbolic politics of ethnic war / Stuart J. Kaufman ; : cloth.-- Cornell University Press; 2001.-- (Cornell studies in security affairs / edited by Robert J. Art, Robert Jervis, and Stephen M. Walt).</t>
  </si>
  <si>
    <t>316.83KA</t>
  </si>
  <si>
    <t>ユーゴスラヴィア多民族戦争の情報像 : 学者の冒険 / 岩田昌征著.-- 御茶の水書房; 1999.8.</t>
  </si>
  <si>
    <t>316.8393ｲﾜ</t>
  </si>
  <si>
    <t>歴史物語アフリカ系アメリカ人 / 猿谷要著.-- 朝日新聞社; 2000.1.-- (朝日選書 ; 641).</t>
  </si>
  <si>
    <t>316.85ｻﾙ</t>
  </si>
  <si>
    <t>アメリカ黒人の歴史 / 本田創造著.-- 新版.-- 岩波書店; 1991.3.-- (岩波新書 ; 新赤版 165).</t>
  </si>
  <si>
    <t>316.85ﾎﾝ</t>
  </si>
  <si>
    <t>アメリカの多民族体制 : 「民族」の創出 / 五十嵐武士編.-- 東京大学出版会; 2000.1.</t>
  </si>
  <si>
    <t>316.853ｲｶﾞ</t>
  </si>
  <si>
    <t>危機管理途上国日本 : 万一の事態にどこまで対応できるのか? / 大森義夫著.-- PHP研究所; 2000.6.</t>
  </si>
  <si>
    <t>317ｵｵ</t>
  </si>
  <si>
    <t>日本の自治・分権 / 松下圭一著.-- 岩波書店; 1996.1.-- (岩波新書 ; 新赤版 425).</t>
  </si>
  <si>
    <t>318ﾏﾂ</t>
  </si>
  <si>
    <t>日本の都市問題を考える : 学際的アプローチ / 中島克己, 太田修治編著.-- ミネルヴァ書房; 2000.3.-- (神戸国際大学経済文化研究所叢書 ; 4).</t>
  </si>
  <si>
    <t>318.7ﾅｶ</t>
  </si>
  <si>
    <t>2000/04/13</t>
  </si>
  <si>
    <t>現代中東の国家と地方 / 伊能武次, 松本弘共編 ; 1, 2.-- 日本国際問題研究所; 2001.4-2003.1.-- (JIIA研究 ; 2, 7).</t>
  </si>
  <si>
    <t>318.927ｲｹ1</t>
  </si>
  <si>
    <t>318.927ｲｹ2</t>
  </si>
  <si>
    <t>脱冷戦後世界の紛争 / 加藤朗編.-- 南窓社; 1998.10.-- (国際関係学叢書 ; 2).</t>
  </si>
  <si>
    <t>319ｶﾄ</t>
  </si>
  <si>
    <t>旧超大国の国際関係 / 鴨武彦編.-- 日本評論社; 1993.8.-- (講座世紀間の世界政治 / 鴨武彦編集 ; 1).</t>
  </si>
  <si>
    <t>319ｶﾓ</t>
  </si>
  <si>
    <t>ヨーロッパの国際秩序 : 主権国家システムの変容 / 鴨武彦編.-- 日本評論社; 1993.9.-- (講座世紀間の世界政治 / 鴨武彦編集 ; 2).</t>
  </si>
  <si>
    <t>319ｶﾓ2</t>
  </si>
  <si>
    <t>国際地域における秩序変動 : 比較のダイナミズム / 鴨武彦編集.-- 日本評論社; 1993.12.-- (講座世紀間の世界政治 / 鴨武彦編集 ; 4).</t>
  </si>
  <si>
    <t>319ｶﾓ4</t>
  </si>
  <si>
    <t>パワー・ポリティクスの変容 : リアリズムとの葛藤 / 鴨武彦編.-- 日本評論社; 1994.4.-- (講座世紀間の世界政治 / 鴨武彦編集 ; 5).</t>
  </si>
  <si>
    <t>319ｶﾓ5</t>
  </si>
  <si>
    <t>日本の国際化 : 新しい世界秩序への模索 / 鴨武彦編.-- 日本評論社; 1994.9.-- (講座世紀間の世界政治 / 鴨武彦編集 ; 6).</t>
  </si>
  <si>
    <t>319ｶﾓ6</t>
  </si>
  <si>
    <t>国際秩序の解体と統合 / 川上高司著.-- 東洋経済新報社; 1995.5.</t>
  </si>
  <si>
    <t>319ｶﾜ</t>
  </si>
  <si>
    <t>国際政治経済学入門 : 国家と市場 / スーザン・ストレンジ著 ; 西川潤, 佐藤元彦訳.-- 東洋経済新報社; 1994.12.</t>
  </si>
  <si>
    <t>319ｽﾄ</t>
  </si>
  <si>
    <t>国際行政学 : 国際公益と国際公共政策 / 福田耕治著.-- 有斐閣; 2003.5.-- (有斐閣ブックス ; [96]).</t>
  </si>
  <si>
    <t>319ﾌｸ</t>
  </si>
  <si>
    <t>2004/09/21</t>
  </si>
  <si>
    <t>転換期の国際政治 / 武者小路公秀著.-- 岩波書店; 1996.2.-- (岩波新書 ; 新赤版 434).</t>
  </si>
  <si>
    <t>B</t>
  </si>
  <si>
    <t>319ﾑｼ</t>
  </si>
  <si>
    <t>政治</t>
    <rPh sb="0" eb="2">
      <t>セイジ</t>
    </rPh>
    <phoneticPr fontId="2"/>
  </si>
  <si>
    <t>国際関係学原論 / 百瀬宏著.-- 岩波書店; 2003.3.-- (岩波テキストブックス).</t>
  </si>
  <si>
    <t>319ﾓﾓ</t>
  </si>
  <si>
    <t>2006/09/20</t>
  </si>
  <si>
    <t>Emergent actors in world politics : how states and nations develop and dissolve / Lars-Erik Cederman ; : cloth, : pbk.-- Princeton University Press; c1997.-- (Princeton studies in complexity).</t>
  </si>
  <si>
    <t>319CE</t>
  </si>
  <si>
    <t>Responding to crises in the African great lakes / Glynne Evans.-- Oxford University Press for the International Institute for Strategic Studies; 1997.-- (Adelphi papers ; 311).</t>
  </si>
  <si>
    <t>319EV</t>
  </si>
  <si>
    <t>The global transformations reader : an introduction to the globalization debate / edited by David Held and Anthony McGrew ; : hc, : pbk.</t>
  </si>
  <si>
    <t>319HE</t>
  </si>
  <si>
    <t>Non-state actors in world politics / edited by Daphné Josselin and William Wallace ; : cloth, : pbk.-- Palgrave; 2001.</t>
  </si>
  <si>
    <t>319JO</t>
  </si>
  <si>
    <t>Problematic sovereignty : contested rules and political possibilities / Stephen D. Krasner, editor ; : cloth, : pbk.-- Columbia University Press; c2001.</t>
  </si>
  <si>
    <t>319KR</t>
  </si>
  <si>
    <t>グローバル・ポリティクス : 世界の再構造化と新しい政治学 / 小林誠, 遠藤誠治編.-- 有信堂高文社; 2000.10.</t>
  </si>
  <si>
    <t>319.04ｺﾊﾞ</t>
  </si>
  <si>
    <t>相対化の時代 / 坂本義和著.-- 岩波書店; 1997.10.-- (岩波新書 ; 新赤版 525).</t>
  </si>
  <si>
    <t>319.04ｻｶ</t>
  </si>
  <si>
    <t>核時代の国際政治 / 坂本義和著.-- 新版.-- 岩波書店; 1982.6.</t>
  </si>
  <si>
    <t>密約外交 / 中馬清福著.-- 文藝春秋; 2002.12.-- (文春新書 ; 291).</t>
  </si>
  <si>
    <t>319.1ﾁﾕ</t>
  </si>
  <si>
    <t>日米関係資料集 1945-97 / 細谷千博 [ほか] 編.-- 東京大学出版会; 1999.2.</t>
  </si>
  <si>
    <t>319.1ﾎｿ</t>
  </si>
  <si>
    <t>Japan and multilateral diplomacy / edited by Philippe Régnier and Daniel Warner.-- Ashgate; c2001.</t>
  </si>
  <si>
    <t>319.1RE</t>
  </si>
  <si>
    <t>日中関係と日本の政治 / 趙全勝著 ; 杜進, 栃内精子訳.-- 岩波書店; 1999.2.</t>
  </si>
  <si>
    <t>319.1022ﾁﾖ</t>
  </si>
  <si>
    <t>日米関係と東アジア : 歴史的文脈と未来の構想 / 五十嵐武士著.-- 東京大学出版会; 1999.3.-- (アメリカ研究叢書).</t>
  </si>
  <si>
    <t>319.1053ｲｶﾞ</t>
  </si>
  <si>
    <t>日米核密約 / 不破哲三著.-- 新日本出版社; 2000.8.</t>
  </si>
  <si>
    <t>319.1053ﾌﾜ</t>
  </si>
  <si>
    <t>ユーラシアの世紀 : 民族の争乱と新たな国際システムの出現 / 秋野豊著.-- 日本経済新聞社; 2000.7.</t>
  </si>
  <si>
    <t>319.2ｱｷ</t>
  </si>
  <si>
    <t>ポスト冷戦のアジア太平洋 / 岡部達味編.-- 日本国際問題研究所; 1995.3.-- (JIIA選書 ; 5).</t>
  </si>
  <si>
    <t>319.2ｵｶ</t>
  </si>
  <si>
    <t>Identities and security in East Asia / Koro Bessho.-- Oxford University Press for International Institute for Strategic Studies; 1999.-- (Adelphi papers ; 325).</t>
  </si>
  <si>
    <t>319.2BE</t>
  </si>
  <si>
    <t>Russia and North-east Asia / Chikahito Harada.-- Oxford University Press for the International Institute for Strategic Studies; 1997.-- (Adelphi papers ; 310).</t>
  </si>
  <si>
    <t>319.2HA</t>
  </si>
  <si>
    <t>金正日時代の北朝鮮 / 小此木政夫編.-- 日本国際問題研究所; 1999.6.-- (JIIA選書 ; 7).</t>
  </si>
  <si>
    <t>319.21ｵｺ</t>
  </si>
  <si>
    <t>朝鮮半島対話の限界 : 危機克服への戦略構想 / 白善燁著.-- 草思社; 2003.4.</t>
  </si>
  <si>
    <t>319.21ﾊｸ</t>
  </si>
  <si>
    <t>Going critical : the first North Korean nuclear crisis / Joel S. Wit, Daniel B. Poneman, Robert L. Gallucci.-- Brookings Institution Press; c2004.</t>
  </si>
  <si>
    <t>319.21WI</t>
  </si>
  <si>
    <t>中国世界 / 加々美光行著.-- 筑摩書房; 1999.11.-- (21世紀の世界政治 / 猪口孝編 ; 3).</t>
  </si>
  <si>
    <t>319.22ｶｶﾞ</t>
  </si>
  <si>
    <t>China's security interests in the post-cold war era / Russell Ong.-- Curzon; 2002.</t>
  </si>
  <si>
    <t>319.22ON</t>
  </si>
  <si>
    <t>転換期のASEAN : 新たな課題への挑戦 / 山影進編.-- 日本国際問題研究所; 2001.5.-- (JIIA研究 ; 3).</t>
  </si>
  <si>
    <t>319.23ﾔﾏ</t>
  </si>
  <si>
    <t>ポスト冷戦時代のロシア外交 / 伊東孝之, 林忠行編.-- 有信堂高文社; 1999.2.</t>
  </si>
  <si>
    <t>319.38ｲﾄ</t>
  </si>
  <si>
    <t>Russia and Asia : the emerging security agenda / edited by Gennady Chufrin.</t>
  </si>
  <si>
    <t>319.3802CH</t>
  </si>
  <si>
    <t>米国務省担当官の交渉秘録 / ケネス・キノネス著 ; 山岡邦彦, 山口瑞彦訳.-- 中央公論新社; 2000.9.-- (北朝鮮 ; [1]).</t>
  </si>
  <si>
    <t>319.53ｷﾉ1</t>
  </si>
  <si>
    <t>大統領の挫折 : カーター政権の在韓米軍撤退政策 / 村田晃嗣著.-- 有斐閣; 1998.12.</t>
  </si>
  <si>
    <t>319.53ﾑﾗ</t>
  </si>
  <si>
    <t>Understanding unilateralism in American foreign relations / edited by Gwyn Prins ; : pbk.-- Royal Institute of International Affaires; 2000.</t>
  </si>
  <si>
    <t>319.53PR</t>
  </si>
  <si>
    <t>Plan of attack / Bob Woodward.-- Simon &amp; Schuster; c2004.</t>
  </si>
  <si>
    <t>319.53WO</t>
  </si>
  <si>
    <t>東アジア冷戦と韓米日関係 / 李鍾元著.-- 東京大学出版会; 1996.3.</t>
  </si>
  <si>
    <t>319.53021ﾘ</t>
  </si>
  <si>
    <t>テロリズムと戦争 / ハワード・ジン著 ; 田中利幸訳.-- 大月書店; 2003.2.</t>
  </si>
  <si>
    <t>319.530271ｼﾞﾝ</t>
  </si>
  <si>
    <t>報復ではなく和解を : いま、ヒロシマから世界へ / 秋葉忠利著.-- 岩波書店; 2004.7.</t>
  </si>
  <si>
    <t>319.8ｱｷ</t>
  </si>
  <si>
    <t>裁かれる核 / 朝日新聞大阪本社「核」取材班著.-- 朝日新聞社; 1999.2.</t>
  </si>
  <si>
    <t>319.8ｱｻ</t>
  </si>
  <si>
    <t>1945年8月6日 : ヒロシマは語りつづける / 伊東壮著.-- 岩波書店; 1979.7.-- (岩波ジュニア新書 ; 6).</t>
  </si>
  <si>
    <t>319.8ｲﾄ</t>
  </si>
  <si>
    <t>1998/07/13</t>
  </si>
  <si>
    <t>紛争と復興支援 : 平和構築に向けた国際社会の対応 / 稲田十一編.-- 有斐閣; 2004.5.</t>
  </si>
  <si>
    <t>319.8ｲﾅ</t>
  </si>
  <si>
    <t>2005/02/10</t>
  </si>
  <si>
    <t>戦争と平和 / 猪口邦子著.-- 東京大学出版会; 1989.5.-- (現代政治学叢書 / 猪口孝編 ; 17).</t>
  </si>
  <si>
    <t>319.8ｲﾉ</t>
  </si>
  <si>
    <t>1996/04/09</t>
  </si>
  <si>
    <t>戦略的平和思考 : 戦場から議場へ / 猪口邦子著.-- NTT出版; 2004.9.</t>
  </si>
  <si>
    <t>二十世紀の戦争と平和 / 入江昭著.-- 東京大学出版会; 1986.11.-- (UP選書 ; 250).</t>
  </si>
  <si>
    <t>319.8ｲﾘ</t>
  </si>
  <si>
    <t>2000/04/03</t>
  </si>
  <si>
    <t>平和学 / 臼井久和, 星野昭吉編.-- 三嶺書房; 1999.3.</t>
  </si>
  <si>
    <t>319.8ｳｽ</t>
  </si>
  <si>
    <t>2000/03/31</t>
  </si>
  <si>
    <t>アジア米軍と新ガイドライン / 梅林宏道 [著].-- 岩波書店; 1998.10.-- (岩波ブックレット ; No.463).</t>
  </si>
  <si>
    <t>319.8ｳﾒ</t>
  </si>
  <si>
    <t>1999/08/03</t>
  </si>
  <si>
    <t>世界の紛争日本の防衛 : 新しい時代の新たな脅威 / 江畑謙介著.-- PHP研究所; 1999.4.</t>
  </si>
  <si>
    <t>319.8ｴﾊﾞ</t>
  </si>
  <si>
    <t>平和学 : その軌跡と展開 / 岡本三夫著.-- 法律文化社; 1999.12.-- (広島修道大学学術選書 ; 15).</t>
  </si>
  <si>
    <t>319.8ｵｶ</t>
  </si>
  <si>
    <t>2000/02/24</t>
  </si>
  <si>
    <t>我が国の軍縮外交 / 外務省軍備管理・科学審議官組織編.-- 日本国際問題研究所軍縮・不拡散促進センター; 2002.5.</t>
  </si>
  <si>
    <t>319.8ｶﾞｲ</t>
  </si>
  <si>
    <t>歴史としての核時代 / 紀平英作著.-- 山川出版社; 1998.10.-- (世界史リブレット ; 50).</t>
  </si>
  <si>
    <t>319.8ｷﾋ</t>
  </si>
  <si>
    <t>2002/03/15</t>
  </si>
  <si>
    <t>危機の時代の平和学 / 木村朗著.-- 法律文化社; 2006.6.</t>
  </si>
  <si>
    <t>319.8ｷﾑ</t>
  </si>
  <si>
    <t>核の時代と東アジアの平和 : 冷戦を越えて / 木村朗編.-- 法律文化社; 2005.6.</t>
  </si>
  <si>
    <t>検証「核抑止論」 : 現代の「裸の王様」 / ロバート・D.グリーン著 ; 梅林宏道, 阿部純子訳.-- 高文研; 2000.11.</t>
  </si>
  <si>
    <t>319.8ｸﾞﾘ</t>
  </si>
  <si>
    <t>核兵器廃絶への新しい道 : 中堅国家構想 / ロバート・D・グリーン著 ; 梅林宏道訳.-- 高文研; 1999.7.</t>
  </si>
  <si>
    <t>軍縮問題入門 / 黒沢満編著.-- 第2版.-- 東信堂; 1999.11.</t>
  </si>
  <si>
    <t>319.8ｸﾛ</t>
  </si>
  <si>
    <t>2000/10/02</t>
  </si>
  <si>
    <t>核軍縮と国際平和 / 黒沢満著.-- 有斐閣; 1999.10.</t>
  </si>
  <si>
    <t>戦争批判の公共哲学 : 「反テロ」世界戦争における法と政治 / 小林正弥編.-- 勁草書房; 2003.7.</t>
  </si>
  <si>
    <t>319.8ｺﾊﾞ</t>
  </si>
  <si>
    <t>安全保障と国際政治 / 佐藤栄一編.-- 日本国際問題研究所; 1982.3.-- (国際研究叢書 ; 30).</t>
  </si>
  <si>
    <t>319.8ｻﾄ</t>
  </si>
  <si>
    <t>多国間主義と同盟の狭間 : 岐路に立つ日本とオーストラリア / マイケル・シーゲル, ジョセフ・カミレーリ編.-- 国際書院; 2006.9.</t>
  </si>
  <si>
    <t>319.8ｼｹﾞ</t>
  </si>
  <si>
    <t>軍縮 : 平和への選択 / 杉江栄一著.-- 新日本出版社; 1982.5.-- (新日本新書 ; 306).</t>
  </si>
  <si>
    <t>319.8ｽｷﾞ</t>
  </si>
  <si>
    <t>戦争を知るための平和学入門 / 高柳先男著.-- 筑摩書房; 2000.6.-- (ちくまプリマーブックス ; 138).</t>
  </si>
  <si>
    <t>319.8ﾀｶ</t>
  </si>
  <si>
    <t>2000/08/31</t>
  </si>
  <si>
    <t>原爆の絵 : ナガサキの祈り / NHK長崎放送局編.-- 日本放送出版協会; 2003.7.</t>
  </si>
  <si>
    <t>319.8ﾆﾎ</t>
  </si>
  <si>
    <t>2004/05/10</t>
  </si>
  <si>
    <t>核時代の戦争と平和.-- 日本評論社; 1982.1.-- (市民の平和白書 / 法律時報, 経済評論, 法学セミナー共同編集 ; 1982).</t>
  </si>
  <si>
    <t>軍縮と安全保障の経済学 : ECAAR第2回シンポジウム議事録 / 服部彰編.-- 多賀出版; 1995.10.</t>
  </si>
  <si>
    <t>319.8ﾊﾂ</t>
  </si>
  <si>
    <t>来世紀への軍縮と安全保障のプログラム : ECAAR第3回シンポジウム議事録 / 服部彰編.-- 多賀出版; 1996.10.</t>
  </si>
  <si>
    <t>戦争への抵抗力を培うために / 林田英明[著].-- 増補版.-- せいうん; 2009.3.</t>
  </si>
  <si>
    <t>319.8ﾊﾔ</t>
  </si>
  <si>
    <t>平和の瞬間 : 二人のひろしまびと / 原田東岷著.-- 勁草書房; 1994.5.</t>
  </si>
  <si>
    <t>319.8ﾊﾗ</t>
  </si>
  <si>
    <t>1994/10/24</t>
  </si>
  <si>
    <t>これからの安全保障環境 / 防衛研究所安全保障研究会編著.-- 亜紀書房; 1999.12.</t>
  </si>
  <si>
    <t>319.8ﾎﾞｳ</t>
  </si>
  <si>
    <t>国境なき平和に / 最上敏樹 [著].-- みすず書房; 2006.1.</t>
  </si>
  <si>
    <t>319.8ﾓｶﾞ</t>
  </si>
  <si>
    <t>核のアメリカ : トルーマンからオバマまで / 吉田文彦著.-- 岩波書店; 2009.7.</t>
  </si>
  <si>
    <t>319.8ﾖｼ</t>
  </si>
  <si>
    <t>2009/07/31</t>
  </si>
  <si>
    <t>証言・核抑止の世紀 : 科学と政治はこう動いた / 吉田文彦著.-- 朝日新聞社; 2000.7.-- (朝日選書 ; 655).</t>
  </si>
  <si>
    <t>平和博物館・戦争資料館ガイドブック / 歴史教育者協議会編.-- 増補.-- 青木書店; 2004.8.</t>
  </si>
  <si>
    <t>319.8ﾚｷ</t>
  </si>
  <si>
    <t>Avoiding nuclear anarchy : containing the threat of loose Russian nuclear weapons and fissile material / Graham T. Allison ... [et al.] ; : pbk.-- MIT Press; c1996.-- (CSIA studies in international security ; no. 12).</t>
  </si>
  <si>
    <t>319.8AL</t>
  </si>
  <si>
    <t>The long shadow : nuclear weapons and security in 21st century Asia / edited by Muthiah Alagappa ; : cloth, : pbk.-- Stanford University Press; 2008.</t>
  </si>
  <si>
    <t>A future arms control agenda : proceedings of Nobel Symposium 118, 1999 / edited by Ian Anthony and Adam Daniel Rotfeld.</t>
  </si>
  <si>
    <t>319.8AN</t>
  </si>
  <si>
    <t>The arms dynamic in world politics / Barry Buzan &amp; Eric Herring ; : hbk, : pbk.-- Lynne Rienner; 1998.</t>
  </si>
  <si>
    <t>319.8BU</t>
  </si>
  <si>
    <t>American ground zero : the secret nuclear war / Carole Gallagher ; : pbk.-- 1st ed.-- Random House; c1994.</t>
  </si>
  <si>
    <t>319.8GA</t>
  </si>
  <si>
    <t>Tracking nuclear proliferation : a guide in maps and charts, 1998 / Rodney W. Jones, Mark G. McDonough with Toby F. Dalton and Gregory D. Koblentz ; : pbk.-- Carnegie Endowment for International Peace; c1998.</t>
  </si>
  <si>
    <t>319.8JO</t>
  </si>
  <si>
    <t>New and old wars : organized violence in a global era : with an afterword, January 2001 / Mary Kaldor ; : pbk.-- Stanford University Press; 2001.</t>
  </si>
  <si>
    <t>319.8KA</t>
  </si>
  <si>
    <t>2003/02/13</t>
  </si>
  <si>
    <t>Global confidence building : new tools for troubled regions / edited by Michael Krepon ... [et al.].-- Macmillan; 2000.</t>
  </si>
  <si>
    <t>319.8KR</t>
  </si>
  <si>
    <t>Planning the unthinkable : how new powers will use nuclear, biological, and chemical weapons / [edited by] Peter R. Lavoy, Scott D. Sagan, and James J. Wirtz ; : cloth, : pbk.-- Cornell University Press; 2000.-- (Cornell studies in security affairs / edited by Robert J. Art, Robert Jervis, and Stephen M. Walt).</t>
  </si>
  <si>
    <t>319.8LA</t>
  </si>
  <si>
    <t>Human security and the new diplomacy : protecting people, promoting peace / edited by Rob McRae &amp; Don Hubert ; : hbk, : pbk.-- McGill-Queen's University Press; c2001.</t>
  </si>
  <si>
    <t>319.8MC</t>
  </si>
  <si>
    <t>Europe and nuclear disarmament : debates and political attitudes in 16 European countries / Harald Müller, (ed.).-- European Interuniversity Press; 1998.-- (Collection "La cité européenne" = Series "European policy" ; no 14).</t>
  </si>
  <si>
    <t>319.8MU</t>
  </si>
  <si>
    <t>The weapons state : proliferation and the framing of security / David Mutimer.-- Lynne Rienner Publishers; 2000.</t>
  </si>
  <si>
    <t>Violence and its alternatives : an interdisciplinary reader / edited by Manfred B. Steger and Nancy S. Lind ; : pbk..-- 1st ed.-- St. Martin's Press; 1999.</t>
  </si>
  <si>
    <t>319.8ST</t>
  </si>
  <si>
    <t>2003/05/19</t>
  </si>
  <si>
    <t>Hiroshima in memoriam and today : a testament of peace for the world / edited by Hitoshi Takayama ; with the cooperation of Hiroshima citizens.-- 3rd ed., rev. and enl..-- The Himat Group; c2000.</t>
  </si>
  <si>
    <t>319.8TA</t>
  </si>
  <si>
    <t>Worlds apart : human security and global governance / edited by Majid Tehranian.-- I.B. Tauris; 1999.-- (Human security and global governance ; 1).</t>
  </si>
  <si>
    <t>319.8TE</t>
  </si>
  <si>
    <t>ユーゴ紛争はなぜ長期化したか : 悲劇を大きくさせた欧米諸国の責任 / 千田善著.-- 勁草書房; 1999.4.</t>
  </si>
  <si>
    <t>319.8393ﾁﾀﾞ</t>
  </si>
  <si>
    <t>United Nations disarmament processes in intra-state conflict / Stephen M. Hill.-- Palgrave Macmillan; 2004.-- (Southampton studies in international policy).</t>
  </si>
  <si>
    <t>319.9HI</t>
  </si>
  <si>
    <t>United Nations as peacekeeper and nation-builder : continuity and change : what lies ahead? : report of the 2005 Hiroshima Conference / the United Nations Institute for Training and Research (UNITAR) and the Institute of Policy Studies (IPS) of Singapore ; prepared under the direction of Nassrine Azimi and Chang Li Lin, editors ; : pbk, : hardcover.-- Martinus Nijhoff; c2006.</t>
  </si>
  <si>
    <t>319.9RH</t>
  </si>
  <si>
    <t>United Nations peacekeeping operations : ad hoc missions, permanent engagement / edited by Ramesh Thakur and Albrecht Schnabel.-- United Nations University Press; c2001.</t>
  </si>
  <si>
    <t>319.9TH</t>
  </si>
  <si>
    <t>法律</t>
    <rPh sb="0" eb="2">
      <t>ホウリツ</t>
    </rPh>
    <phoneticPr fontId="4"/>
  </si>
  <si>
    <t>「法」と「法外なもの」 : ベンヤミン、アーレント、デリダをつなぐポスト・モダンの正義論へ / 仲正昌樹著.-- 御茶の水書房; 2001.4.</t>
  </si>
  <si>
    <t>321.1ﾅｶ</t>
  </si>
  <si>
    <t>法社会学の基礎理論 / E. エールリッヒ [著] ; 河上倫逸, M. フーブリヒト共訳.-- みすず書房; 1984.5.</t>
  </si>
  <si>
    <t>321.3ｴﾙ</t>
  </si>
  <si>
    <t>現代法社会学入門 / 棚瀬孝雄編.-- 法律文化社; 1994.2.-- (現代法双書).</t>
  </si>
  <si>
    <t>321.3ﾀﾅ</t>
  </si>
  <si>
    <t>1998/06/16</t>
  </si>
  <si>
    <t>比較法史研究の課題 / 比較法史学会編.-- 比較法制研究所.-- (比較法史研究 : 思想・制度・社会 = Historia juris ; 1).</t>
  </si>
  <si>
    <t>321.9ﾋｶ1</t>
  </si>
  <si>
    <t>1998/06/23</t>
  </si>
  <si>
    <t>人権論の新展開 / 高見勝利編.-- 北海道大学図書刊行会; 1999.2.-- (北海道大学法学部ライブラリー ; 1).</t>
  </si>
  <si>
    <t>323.01ﾀｶ</t>
  </si>
  <si>
    <t>2000/04/28</t>
  </si>
  <si>
    <t>憲法学のフロンティア / 長谷部恭男著.-- 岩波書店; 1999.10.</t>
  </si>
  <si>
    <t>323.01ﾊｾ</t>
  </si>
  <si>
    <t>憲法と国家 : 同時代を問う / 樋口陽一著.-- 岩波書店; 1999.8.-- (岩波新書 ; 新赤版 626).</t>
  </si>
  <si>
    <t>323.01ﾋｸﾞ</t>
  </si>
  <si>
    <t>地球憲法第九条 / チャールズ M.オーバビー著 ; 國弘正雄訳 ; 桃井和馬写真.-- 講談社インターナショナル; 1997.8.</t>
  </si>
  <si>
    <t>323.142ｵﾊﾞ</t>
  </si>
  <si>
    <t>憲法学教室 / 浦部法穂著.-- 全訂第2版.-- 日本評論社; 2006.3.</t>
  </si>
  <si>
    <t>323.14ｳﾗ</t>
  </si>
  <si>
    <t>2008/11/13</t>
  </si>
  <si>
    <t>憲法 / 野中俊彦 [ほか] 著 ; 1, 2.-- 第4版.-- 有斐閣; 2006.3.</t>
  </si>
  <si>
    <t>323.14ﾉﾅ2</t>
  </si>
  <si>
    <t>2011/07/05</t>
  </si>
  <si>
    <t>公物営造物法 / 原龍之助著.-- 新版再版(増補).-- 有斐閣; 1982.5.-- (法律学全集 ; 13-2).</t>
  </si>
  <si>
    <t>323.94ﾊﾗ</t>
  </si>
  <si>
    <t>公用負担法 / 柳瀬良幹著.-- 新版.-- 有斐閣; 1971.11.-- (法律学全集 ; 14).</t>
  </si>
  <si>
    <t>323.97ﾔﾅ</t>
  </si>
  <si>
    <t>民法総則 / 川島武宜著.-- 有斐閣; 1965.10.-- (法律学全集 ; 17).</t>
  </si>
  <si>
    <t>324.1ｶﾜ</t>
  </si>
  <si>
    <t>独立行政法人 : その概要と問題点 / 福家俊朗, 浜川清, 晴山一穂編.-- 日本評論社; 1999.11.</t>
  </si>
  <si>
    <t xml:space="preserve">324.12ﾌｹ  </t>
  </si>
  <si>
    <t>物権法 / 舟橋諄一著.-- 有斐閣; 1960.12.-- (法律学全集 ; 18).</t>
  </si>
  <si>
    <t>324.2ﾌﾅ</t>
  </si>
  <si>
    <t>担保物権法 / 柚木馨, 高木多喜男著.-- 第3版.-- 有斐閣; 1982.9.-- (法律学全集 ; 19).</t>
  </si>
  <si>
    <t>324.3ﾕﾉ</t>
  </si>
  <si>
    <t>債権総論 / 於保不二雄著.-- 新版.-- 有斐閣; 1972.4.-- (法律学全集 ; 20).</t>
  </si>
  <si>
    <t>324.4ｵﾎ</t>
  </si>
  <si>
    <t>不法行為 / 加藤一郎著.-- 増補版.-- 有斐閣; 1974.10.-- (法律学全集 ; 22-2).</t>
  </si>
  <si>
    <t>324.55ｶﾄ</t>
  </si>
  <si>
    <t>英米民事法の研究 / 塚本重頼著.-- 中央大学出版部; 1987.1.-- (日本比較法研究所研究叢書 ; 8).</t>
  </si>
  <si>
    <t>324.93ﾂｶ</t>
  </si>
  <si>
    <t>社債法 / 鴻常夫著.-- 復刻版.-- 有斐閣; 1990.9.-- (法律学全集 ; 33-1).</t>
  </si>
  <si>
    <t>325.24ｵｵ</t>
  </si>
  <si>
    <t>商行為法 / 西原寛一著.-- 第3版.-- 有斐閣; 1973.-- (法律学全集 ; 29).</t>
  </si>
  <si>
    <t>325.3ﾆｼ</t>
  </si>
  <si>
    <t>保険法 / 大森忠夫著 ; [オンデマンド版].-- 補訂版.-- 有斐閣; 1985.9.-- (法律学全集 ; 31).</t>
  </si>
  <si>
    <t>325.4ｵｵ</t>
  </si>
  <si>
    <t>コンメンタール手形法 / 田中誠二 [ほか] 著.-- 勁草書房; 1971.9.</t>
  </si>
  <si>
    <t>325.61ﾀﾅ</t>
  </si>
  <si>
    <t>民事訴訟の比較統計的考察 / 林屋礼二著.-- 有斐閣; 1994.10.</t>
  </si>
  <si>
    <t>327.2ﾊﾔ</t>
  </si>
  <si>
    <t>1996/03/28</t>
  </si>
  <si>
    <t>民事訴訟法 / 三ケ月章著.-- 有斐閣; 1959.1.-- (法律学全集 ; 35).</t>
  </si>
  <si>
    <t>327.2ﾐｶ</t>
  </si>
  <si>
    <t>反戦の世界史 : 国際法を生みだす力 / 松竹伸幸著.-- 新日本出版社; 2003.5.</t>
  </si>
  <si>
    <t>329.02ﾏﾂ</t>
  </si>
  <si>
    <t>国際条約集 / 横田喜三郎, 高野雄一編 ; 1981 - 2017.-- 有斐閣; 1981.4-.</t>
  </si>
  <si>
    <t>2011</t>
  </si>
  <si>
    <t>329.09ｺｸ11</t>
  </si>
  <si>
    <t>国際人権法とマイノリティの地位 / 金東勲著.-- 東信堂; 2003.6.-- (現代国際法叢書).</t>
  </si>
  <si>
    <t>329.21ｷﾑ</t>
  </si>
  <si>
    <t>「こころざし」は国境を越えて : NGOが日本を変える / 原田勝広著.-- 日本経済新聞社; 2001.5.</t>
  </si>
  <si>
    <t>329.36ﾊﾗ</t>
  </si>
  <si>
    <t>Agents of altruism : the expansion of humanitarian NGOs in Rwanda and Afghanistan / Katarina West.-- Ashgate; c2001.-- (Non-state actors in international law, politics and governance series).</t>
  </si>
  <si>
    <t>329.36WE</t>
  </si>
  <si>
    <t>Beyond UN subcontracting : task-sharing with regional security arrangements and service-providing NGOs / edited by Thomas G. Weiss ; : uk : hbk, : uk : pbk, : us.-- (International political economy series).</t>
  </si>
  <si>
    <t>: uk : pbk</t>
  </si>
  <si>
    <t>グローバル化と人間の安全保障 : 行動する市民社会 / 勝俣誠編著.-- 日本経済評論社; 2001.8.-- (NIRAチャレンジ・ブックス).</t>
  </si>
  <si>
    <t>329.39ｶﾂ</t>
  </si>
  <si>
    <t>Democracy assistance : international co-operation for democratization / edited by Peter Burnell ; : pbk.-- Frank Cass; 2000.-- (Democratization studies).</t>
  </si>
  <si>
    <t>329.39BU</t>
  </si>
  <si>
    <t>The United Nations Transitional Administration in East Timor (UNTAET) : debriefing and lessons : report of the 2002 Tokyo Conference / The United Nations Institute for Training and Research (UNITAR), Institute of Policy Studies (IPS) of Singapore and The Japan Institute of International Affairs (JIIA) ; prepared under the direction of Nassrine Azimi and Chang Li Lin, editors ; : hbk, : pbk.-- Martinus Nijhoff; c2003.</t>
  </si>
  <si>
    <t>329.5AZ</t>
  </si>
  <si>
    <t>Doing good and doing well : an examination of humanitarian intervention / Stephen A. Garrett.-- Praeger; 1999.</t>
  </si>
  <si>
    <t>329.5GA</t>
  </si>
  <si>
    <t>Aspects of peacekeeping / edited by D.S. Gordon and F.H. Toase ; : cloth, : pbk.-- Frank Cass; 2001.-- (The Sandhurst conference series ; 2).</t>
  </si>
  <si>
    <t>329.5GO</t>
  </si>
  <si>
    <t>Genocide in our time : an annotated bibliography with analytical introductions / by Michael N. Dobkowski and Isidor Wallimann.-- Pierian Press; 1992.-- (Resources on contemporary issues).</t>
  </si>
  <si>
    <t>329.7DO</t>
  </si>
  <si>
    <t>2002/10/01</t>
  </si>
  <si>
    <t>経済</t>
    <rPh sb="0" eb="2">
      <t>ケイザイ</t>
    </rPh>
    <phoneticPr fontId="4"/>
  </si>
  <si>
    <t>はじめようインターネットで経済学 / 石橋太郎, 遠山弘徳, 柴田透著.-- 日本評論社; 1998.4.</t>
  </si>
  <si>
    <t>330.7ｲｼ</t>
  </si>
  <si>
    <t>現代「経済学」批判宣言 : 制度と歴史の経済学のために / ロベール・ボワイエ [著] ; 井上泰夫訳.-- 藤原書店; 1996.11.</t>
  </si>
  <si>
    <t>331ﾎﾞﾜ</t>
  </si>
  <si>
    <t>政策科学と数量分析 / 土居英二著.-- 御茶の水書房; 1992.2.</t>
  </si>
  <si>
    <t>331.19ﾄﾞｲ</t>
  </si>
  <si>
    <t>経済学のたそがれ / 根井雅弘著.-- 講談社; 1996.11.</t>
  </si>
  <si>
    <t>331.7ﾈｲ</t>
  </si>
  <si>
    <t>シュンペーター的思考 : 総合的社会科学の構想 / 塩野谷祐一著.-- 東洋経済新報社; 1995.4.</t>
  </si>
  <si>
    <t>331.72ｼｵ</t>
  </si>
  <si>
    <t>John Maynard Keynes : critical assessments : second series / edited by John Cunningham Wood ; : 2nd ser., 4 vol. set - v. 8.-- Routledge; 1994.-- (Critical assessments of leading economists).</t>
  </si>
  <si>
    <t>v. 5</t>
  </si>
  <si>
    <t>331.74KE5</t>
  </si>
  <si>
    <t>v. 6</t>
  </si>
  <si>
    <t>331.74KE6</t>
  </si>
  <si>
    <t>v. 7</t>
  </si>
  <si>
    <t>331.74KE7</t>
  </si>
  <si>
    <t>v. 8</t>
  </si>
  <si>
    <t>331.74KE8</t>
  </si>
  <si>
    <t>Post-Keynesian economics / edited by Malcolm C. Sawyer.-- E. Elgar.-- (Schools of thought in economics ; 2).</t>
  </si>
  <si>
    <t>331.74SA</t>
  </si>
  <si>
    <t>1995/01/25</t>
  </si>
  <si>
    <t>市場と制度の政治経済学 / 金子勝著.-- 東京大学出版会; 1997.9.</t>
  </si>
  <si>
    <t>331.84ｶﾈ</t>
  </si>
  <si>
    <t>1999/10/04</t>
  </si>
  <si>
    <t>所得と物価の基礎理論 / 藤野正三郎著.-- 創文社; 1972.10.</t>
  </si>
  <si>
    <t>331.85ﾌｼﾞ</t>
  </si>
  <si>
    <t>ヴェブレン経済的文明論 : 職人技本能と産業技術の発展 / T. ヴェブレン著 ; 松尾博訳.-- ミネルヴァ書房; 1997.11.-- (Minerva人文・社会科学叢書 ; 15).</t>
  </si>
  <si>
    <t>332ｳﾞｴ</t>
  </si>
  <si>
    <t>資本主義の世界史 : 1500-1995 / ミシェル・ボー [著] ; 筆宝康之, 勝俣誠訳.-- 藤原書店; 1996.6.</t>
  </si>
  <si>
    <t>332.06ﾎﾞ</t>
  </si>
  <si>
    <t>1996/09/11</t>
  </si>
  <si>
    <t>構造転換期の地域経済と国際化 : ソフト化・サービス化と雇用問題 : 上原信博静岡大学長退官記念論集 / 上原信博編著.-- 御茶の水書房; 1992.3.</t>
  </si>
  <si>
    <t>332.1ｳｴ</t>
  </si>
  <si>
    <t>Japan's capitalism : creative defeat and beyond / Shigeto Tsuru ; : hard, : pbk.-- Canto ed.-- Cambridge University Press; 1996, c1993.-- (Cambridge economic policies and institutions).</t>
  </si>
  <si>
    <t>332.1TS</t>
  </si>
  <si>
    <t>争点・課題から学ぶ政策科学へのアプローチ : 日本を考えるキーコンセプト / 山口定, 柴田弘文編著.-- ミネルヴァ書房; 1999.7.-- (Minerva text library ; 8).</t>
  </si>
  <si>
    <t>332.107ﾔﾏ</t>
  </si>
  <si>
    <t>東アジアの経済発展と国際経済 / 上野秀夫編著.-- 税務経理協会; 2000.3.</t>
  </si>
  <si>
    <t>332.2ｳｴ</t>
  </si>
  <si>
    <t>アジア経済と直接投資促進論 / 三木敏夫著.-- ミネルヴァ書房; 2001.4.-- (MINERVA現代経済学叢書 ; 44).</t>
  </si>
  <si>
    <t>332.2ﾐｷ</t>
  </si>
  <si>
    <t>The Asian energy factor : myths and dilemmas of energy, security and the Pacific future / Robert A. Manning ; : hbk.-- Palgrave; 2000.-- (Council on Foreign Relations books).</t>
  </si>
  <si>
    <t>332.2MA</t>
  </si>
  <si>
    <t>中国から見た北朝鮮経済事情 / 今村弘子著.-- 朝日新聞社; 2000.1.</t>
  </si>
  <si>
    <t>332.21ｲﾏ</t>
  </si>
  <si>
    <t>北朝鮮「虚構の経済」 / 今村弘子著.-- 集英社; 2005.6.-- (集英社新書 ; 0296A).</t>
  </si>
  <si>
    <t>中国の経済成長 : 地域連関と政府の役割 / 王在喆著.-- 慶應義塾大学出版会; 2001.4.-- (慶應義塾大学産業研究所叢書).</t>
  </si>
  <si>
    <t>332.22ｵｳ</t>
  </si>
  <si>
    <t>中国・次の超大国 : アジア型戦略の台頭 / ウィリアム・H・オーバーホルト著 ; 浅野輔訳.-- サイマル出版会; 1994.6.</t>
  </si>
  <si>
    <t>332.22ｵﾊﾞ</t>
  </si>
  <si>
    <t>中国とロシアの産業変革 : 企業改革と市場経済 / 長岡貞男, 馬成三, S・ブラギンスキー編著.-- 日本評論社; 1996.2.</t>
  </si>
  <si>
    <t>332.22ﾅｶﾞ</t>
  </si>
  <si>
    <t>中国が日本を超える日 : 塗り変わる勢力図 / 日本経済新聞社編.-- 日本経済新聞社; 2002.2.</t>
  </si>
  <si>
    <t>332.22ﾆﾎ</t>
  </si>
  <si>
    <t>衰退のレギュラシオン : チリ経済の開発と衰退化1830-1914年 / 岡本哲史著.-- 新評論; 2000.12.</t>
  </si>
  <si>
    <t>332.66ｵｶ</t>
  </si>
  <si>
    <t>経済人 / 日本経済新聞社編 ; 1 - 別巻 総索引.-- 日本経済新聞社; 1980-2004.-- (私の履歴書 / 日本経済新聞社編).</t>
  </si>
  <si>
    <t>22</t>
  </si>
  <si>
    <t>332.8ﾆﾎ22</t>
  </si>
  <si>
    <t>1997/07/22</t>
  </si>
  <si>
    <t>脱「国境」の経済学 : 産業立地と貿易の新理論 / P.クルーグマン著 ; 北村行伸, 高橋亘, 妹尾美起訳.-- 東洋経済新報社; 1994.10.</t>
  </si>
  <si>
    <t>332.9ｸﾙ</t>
  </si>
  <si>
    <t>経済発展と産業立地の理論 : 開発経済学と経済地理学の再評価 / ポール・R・クルーグマン著 ; 高中公男訳.-- 文眞堂; 1999.10.</t>
  </si>
  <si>
    <t>空間経済学 : 都市・地域・国際貿易の新しい分析 / 藤田昌久, ポール・クルーグマン, アンソニー・J・ベナブルズ著 ; 小出博之訳.-- 東洋経済新報社; 2000.10.</t>
  </si>
  <si>
    <t>332.9ﾌｼﾞ</t>
  </si>
  <si>
    <t>産業集積と経済発展 : 収穫逓増下の地理的パターン形成 / 松尾昌宏著.-- 多賀出版; 2001.1.</t>
  </si>
  <si>
    <t>332.9ﾏﾂ</t>
  </si>
  <si>
    <t>市場経済移行論 / 溝端佐登史, 吉井昌彦編.-- 世界思想社; 2002.7.-- (Sekaishiso seminar).</t>
  </si>
  <si>
    <t>333ﾐｿﾞ</t>
  </si>
  <si>
    <t>ゼミナール国際経済入門 / 伊藤元重著.-- 2版.-- 日本経済新聞社; 1996.12.</t>
  </si>
  <si>
    <t>333.6ｲﾄ</t>
  </si>
  <si>
    <t>日本企業の海外進出 / 北沢洋子著.-- 増補改訂.-- 日本評論社; 1987.6.</t>
  </si>
  <si>
    <t>333.6ｷﾀ</t>
  </si>
  <si>
    <t>世界は動く : サミュエルソン・サロー・サックス・クルーグマン 佐藤隆三が語る政治経済の新局面 / 佐藤隆三編著.-- オータス研究所.</t>
  </si>
  <si>
    <t>333.6ｻﾄ</t>
  </si>
  <si>
    <t>Globalization : the reader / edited by John Beynon and David Dunkerley ; : hbk, : pbk.-- Athlone; 2000.</t>
  </si>
  <si>
    <t>333.6BE</t>
  </si>
  <si>
    <t>The EC, Eastern Europe and European unity : discord, collaboration, and integration since 1947 / Peter van Ham.-- Pinter Publishers; 1993.</t>
  </si>
  <si>
    <t>333.7HA</t>
  </si>
  <si>
    <t>1994/08/22</t>
  </si>
  <si>
    <t>NGOダイレクトリー : 国際協力に携わる日本の市民組織要覧 / NGO活動推進センター編 ; '92 - '98.-- NGO活動推進センター; 1992-.</t>
  </si>
  <si>
    <t>'98</t>
  </si>
  <si>
    <t>333.8ｴﾇ98</t>
  </si>
  <si>
    <t>Global economic prospects and the developing countries ; 1991 - 2003.-- World Bank; 1991-.</t>
  </si>
  <si>
    <t>1998/99</t>
  </si>
  <si>
    <t>333.8GL9899</t>
  </si>
  <si>
    <t>Deepening democracy in a fragmented world ; : pbk.-- Published for the United Nations Development Programme (UNDP) [by] Oxford University Press; c2002.-- (Human development report ; 2002).</t>
  </si>
  <si>
    <t>333.8HU02</t>
  </si>
  <si>
    <t>The prevention of humanitarian emergencies / edited by E. Wayne Nafziger and Raimo Väyrynen.-- Palgrave; 2002.</t>
  </si>
  <si>
    <t>333.8NA</t>
  </si>
  <si>
    <t>国際化とアイデンティティ / 梶田孝道編著.-- ミネルヴァ書房; 2001.12.-- (講座・社会変動 ; 7).</t>
  </si>
  <si>
    <t>334.41ｶｼﾞ</t>
  </si>
  <si>
    <t>2004/02/17</t>
  </si>
  <si>
    <t>サンバの国に演歌は流れる : 音楽にみる日系ブラジル移民史 / 細川周平著.-- 中央公論社; 1995.9.-- (中公新書 ; 1263).</t>
  </si>
  <si>
    <t>334.46ﾎｿ</t>
  </si>
  <si>
    <t>華人ディアスポラ : 華商のネットワークとアイデンティティ / 陳天璽著.-- 明石書店; 2001.12.</t>
  </si>
  <si>
    <t>334.52ﾁﾝ</t>
  </si>
  <si>
    <t>Q&amp;A会社100の常識 / 朝日コンサルティング編.-- 日本経済新聞社; 1993.6.</t>
  </si>
  <si>
    <t>335ｱｻ</t>
  </si>
  <si>
    <t>コーポレートブランド経営 : 個性が生み出す競争優位 / 伊藤邦雄著.-- 日本経済新聞社; 2000.3.</t>
  </si>
  <si>
    <t>335ｲﾄ</t>
  </si>
  <si>
    <t>アントルプレナー創造 : 最新ベンチャー経営入門 / 奥村昭博 [ほか] 著.-- 生産性出版; 2001.1.</t>
  </si>
  <si>
    <t>335ｵｸ</t>
  </si>
  <si>
    <t>経営戦略と企業文化 : 企業文化の活性化 / 河野豊弘, S.R.クレグ著 ; 吉村典久 [ほか] 訳.-- 白桃書房; 1999.10.</t>
  </si>
  <si>
    <t>335ｺｳ</t>
  </si>
  <si>
    <t>ベンチャー創造の理論と戦略 : 起業機会探索から資金調達までの実践的方法論 / ジェフリー・A・ティモンズ著 ; 千本倖生, 金井信次訳.-- ダイヤモンド社; 1997.2.</t>
  </si>
  <si>
    <t>335ﾃｲ</t>
  </si>
  <si>
    <t>Running lean : 実践リーンスタートアップ / アッシュ・マウリャ著 ; 角征典訳.-- オライリー・ジャパン.-- (The Lean series).</t>
  </si>
  <si>
    <t>335ﾏｳ</t>
  </si>
  <si>
    <t>ベンチャー企業の経営と支援 / 早稲田大学アントレプレヌール研究会編.-- 新版, 3刷.-- 日本経済新聞社; 2001.3.</t>
  </si>
  <si>
    <t>335ﾜｾ</t>
  </si>
  <si>
    <t>「入門」ケース・メソッド学習法 : 世界のビジネス・スクールで採用されている / ウィリアム・エレット著 ; 斎藤聖美訳.-- ダイヤモンド社; 2010.6.</t>
  </si>
  <si>
    <t>335.07ｴﾚ</t>
  </si>
  <si>
    <t>2011/04/26</t>
  </si>
  <si>
    <t>経営学辞典 / 占部都美編著.-- 中央経済社; 1980.8.</t>
  </si>
  <si>
    <t>335.1ｳﾗ</t>
  </si>
  <si>
    <t>現代経営学への招待 : 21世紀の展望 / 岡本康雄編著.-- 中央経済社; 2000.4.</t>
  </si>
  <si>
    <t>335.1ｵｶ</t>
  </si>
  <si>
    <t>経営学大辞典 / 神戸大学経営学研究室編.-- 中央経済社; 1988.7.</t>
  </si>
  <si>
    <t>335.1ｺｳ</t>
  </si>
  <si>
    <t>変化の経営学 : 活性化・情報化・民営化・国際化 : テキスト&amp;リーディングス / 高柳暁,高橋伸夫編著.-- 白桃書房; 1994.11.</t>
  </si>
  <si>
    <t>335.1ﾀｶ</t>
  </si>
  <si>
    <t>勇気の出る経営学 / 米倉誠一郎著.-- 筑摩書房; 2001.6.-- (ちくま新書 ; 300).</t>
  </si>
  <si>
    <t>335.1ﾖﾈ</t>
  </si>
  <si>
    <t>巨象も踊る / ルイス・ガースナー著 ; 山岡洋一, 高遠裕子訳.-- 日本経済新聞社; 2002.12.</t>
  </si>
  <si>
    <t>335.13ｶﾞｽ</t>
  </si>
  <si>
    <t>日本型経営者と日本型経営 : 実証研究30年 / 清水龍瑩著.-- 千倉書房; 1998.6.</t>
  </si>
  <si>
    <t>335.13ｼﾐ</t>
  </si>
  <si>
    <t>企業と地域社会 / 地方シンクタンク協議会[編].-- 総合研究開発機構; 1993.6.-- (地方シンクタンクフォーラム資料).</t>
  </si>
  <si>
    <t>335.13ﾁﾎ</t>
  </si>
  <si>
    <t>比較経営論 : アジア・ヨーロッパ・アメリカの企業と経営 / 高橋俊夫監修 ; 井藤正信, 佐々木聡編著.-- 税務経理協会; 2002.4.</t>
  </si>
  <si>
    <t>335.2ｲﾄ</t>
  </si>
  <si>
    <t>日米企業の経営比較 : 戦略的環境適応の理論 / 加護野忠男 [ほか] 著.-- 日本経済新聞社; 1983.4.</t>
  </si>
  <si>
    <t>335.2ｶｺﾞ</t>
  </si>
  <si>
    <t>日本の中の世界一企業 : 21世紀型企業の台頭 / 石川昭, 根城泰共著.-- 産能大学出版部; 1999.4.</t>
  </si>
  <si>
    <t>335.21ｲｼ</t>
  </si>
  <si>
    <t>日本的経営とドイツ的経営 / 大橋昭一, 小田章, G.シャンツ編著.-- 千倉書房; 1995.6.</t>
  </si>
  <si>
    <t>335.21ｵｵ</t>
  </si>
  <si>
    <t>日本のベンチャー企業 : アーリーステージの課題と支援 / 忽那憲治, 山田幸三, 明石芳彦編著.-- 日本経済評論社; 1999.3.</t>
  </si>
  <si>
    <t>335.21ｸﾂ</t>
  </si>
  <si>
    <t>日本の経営文化 : 二十一世紀の組織と人 / 津田眞澂著.-- ミネルヴァ書房; 1994.4.-- (Minerva21世紀ライブラリー ; 9).</t>
  </si>
  <si>
    <t>335.21ﾂﾀﾞ</t>
  </si>
  <si>
    <t>日本会社史総覧 / 東洋経済新報社編 ; : セット - 別巻.-- 東洋経済新報社; 1995.11.</t>
  </si>
  <si>
    <t>上巻</t>
  </si>
  <si>
    <t>335.21ﾄｳ1</t>
  </si>
  <si>
    <t>下巻</t>
  </si>
  <si>
    <t>335.21ﾄｳ2</t>
  </si>
  <si>
    <t>別巻</t>
  </si>
  <si>
    <t>335.21ﾄｳ3</t>
  </si>
  <si>
    <t>ゼミナール現代企業入門 / 日本経済新聞社編.-- 日本経済新聞社; 1990.7.</t>
  </si>
  <si>
    <t>335.21ﾆﾎ</t>
  </si>
  <si>
    <t>ビジネス・ケースブック / 一橋ビジネスレビュー編 ; 1, 2, 3.-- 東洋経済新報社; 2003.3-.</t>
  </si>
  <si>
    <t>335.21ﾋﾄ1</t>
  </si>
  <si>
    <t>21世紀国際ビジネスの展望 : 日本のグローバリズムは可能か / 山田晃久編著.-- 白桃書房; 1993.1.</t>
  </si>
  <si>
    <t>335.21ﾔﾏ</t>
  </si>
  <si>
    <t>アメリカ経営史 / ブラックフォード, カー著.-- ミネルヴァ書房; 1988.7.</t>
  </si>
  <si>
    <t>335.25ﾌﾞﾗ</t>
  </si>
  <si>
    <t>第二の産業分水嶺 / マイケル・J・ピオリ, チャールズ・F・セーブル著 ; 山之内靖, 永易浩一, 石田あつみ訳.-- 筑摩書房; 1993.3.</t>
  </si>
  <si>
    <t>335.3ﾋﾟｵ</t>
  </si>
  <si>
    <t>産業集積の本質 : 柔軟な分業・集積の条件 / 伊丹敬之, 松島茂, 橘川武郎編.-- 有斐閣; 1998.9.</t>
  </si>
  <si>
    <t>335.35ｲﾀ</t>
  </si>
  <si>
    <t>中小企業論 : 市場経済の活力と革新の担い手を考える / 清成忠男,田中利見,港徹雄著.-- 有斐閣; 1996.6.-- (Y21).</t>
  </si>
  <si>
    <t>335.35ｷﾖ</t>
  </si>
  <si>
    <t>現代中国の中小企業 : 市場経済化と変革する経営 / 塚本隆敏著.-- ミネルヴァ書房; 2003.4.-- (MINERVA現代経済学叢書 ; 54).</t>
  </si>
  <si>
    <t>335.35ﾂｶ</t>
  </si>
  <si>
    <t>日本のコーポレート・ガバナンス : 構造分析の観点から / 経済企画庁経済研究所編.-- 大蔵省印刷局; 1998.5.</t>
  </si>
  <si>
    <t>335.4ｹｲ</t>
  </si>
  <si>
    <t>コーポレート・ガバナンス / ロバート・A・G・モンクス, ネル・ミノウ著 ; ビジネス・ブレイン太田昭和訳.-- 生産性出版; 1999.10.</t>
  </si>
  <si>
    <t>335.4ﾓﾝ</t>
  </si>
  <si>
    <t>企業合併 / 箭内昇著.-- 文藝春秋; 2001.4.-- (文春新書 ; 167).</t>
  </si>
  <si>
    <t>335.46ﾔﾅ</t>
  </si>
  <si>
    <t>理論とケースで学ぶ国際ビジネス / 江夏健一, 桑名義晴編著 ; IBI国際ビジネス研究センター著.-- 同文舘出版; 2001.4.</t>
  </si>
  <si>
    <t>335.5ｴﾅ</t>
  </si>
  <si>
    <t>グローバル経営論 / 折橋靖介著.-- 白桃書房; 1997.4.</t>
  </si>
  <si>
    <t>335.5ｵﾘ</t>
  </si>
  <si>
    <t>軍需産業 : 軍拡の経済構造 / 平和経済計画会議独占白書委員会編.-- 御茶の水書房; 1983.12.-- (国民の独占白書 / 平和経済計画会議独占白書委員会編 ; 第7号(1983年版)).</t>
  </si>
  <si>
    <t>335.5ｺｸ7</t>
  </si>
  <si>
    <t>国際産業論 : グローバル・インダストリ論序説 / 中川信義編著.-- ミネルヴァ書房; 1993.4.</t>
  </si>
  <si>
    <t>335.5ﾅｶ</t>
  </si>
  <si>
    <t>最新国際経営論 / 中村久人, 桑名義晴著.-- 中央経済社; 1990.4.</t>
  </si>
  <si>
    <t>テキストブック国際経営 / 山崎清, 竹田志郎編.-- 新版.-- 有斐閣; 1993.5.-- (有斐閣ブックス).</t>
  </si>
  <si>
    <t>335.5ﾔﾏ</t>
  </si>
  <si>
    <t>闘う社会的企業 : コミュニティ・エンパワーメントの担い手 / 藤井敦史, 原田晃樹, 大高研道編著.-- 勁草書房; 2013.3.</t>
  </si>
  <si>
    <t>335.8ﾌｼﾞ</t>
  </si>
  <si>
    <t>アプリケーション手法 / 味村重臣編.-- オーム社; 1972.9.-- (SE講座 ; 5).</t>
  </si>
  <si>
    <t>335.91ﾐﾑ</t>
  </si>
  <si>
    <t>企業進化論 : 情報創造のマネジメント / 野中郁次郎著.-- 日本経済新聞社; 1985.5.-- (Strategy &amp; management).</t>
  </si>
  <si>
    <t>336ﾉﾅ</t>
  </si>
  <si>
    <t>競争戦略論 / 青島矢一, 加藤俊彦著.-- 東洋経済新報社; 2003.3.</t>
  </si>
  <si>
    <t>336.1ｱｵ</t>
  </si>
  <si>
    <t>見えざる資産の戦略と論理 / 伊丹敬之, 軽部大編著.-- 日本経済新聞社; 2004.11.</t>
  </si>
  <si>
    <t>336.1ｲﾀ</t>
  </si>
  <si>
    <t>ダイナミック戦略論 : ポジショニング論と資源論を超えて / 河合忠彦著.-- 有斐閣; 2004.5.</t>
  </si>
  <si>
    <t>336.1ｶﾜ</t>
  </si>
  <si>
    <t>戦略経営論 / ガース・サローナー, アンドレア・シェパード, ジョエル・ポドルニー [著] ; 石倉洋子訳.-- 東洋経済新報社; 2002.8.</t>
  </si>
  <si>
    <t>336.1ｻﾛ</t>
  </si>
  <si>
    <t>現代ORセミナー / 西田俊夫, 田畑吉雄編.-- 現代数学社; 1995.3.</t>
  </si>
  <si>
    <t>336.1ﾆｼ</t>
  </si>
  <si>
    <t>企業戦略論 : 競争優位の構築と持続 / ジェイ B. バーニー著 ; 岡田正大訳 ; 上, 中, 下.-- ダイヤモンド社; 2003.12.</t>
  </si>
  <si>
    <t>336.1ﾊﾞﾆ1</t>
  </si>
  <si>
    <t>中</t>
  </si>
  <si>
    <t>336.1ﾊﾞﾆ2</t>
  </si>
  <si>
    <t>336.1ﾊﾞﾆ3</t>
  </si>
  <si>
    <t>組織現象の理論と測定 / 野中郁次郎 [ほか] 著.-- 千倉書房; 1978.12.</t>
  </si>
  <si>
    <t>336.3ﾉﾅ</t>
  </si>
  <si>
    <t>現代ミクロ組織論 : その発展と課題 / 二村敏子編.-- 有斐閣; 2004.4.-- (有斐閣ブックス ; [432]).</t>
  </si>
  <si>
    <t>336.3ﾌﾀ</t>
  </si>
  <si>
    <t>2013/03/08</t>
  </si>
  <si>
    <t>コア・テキスト人的資源管理 / 安藤史江著.-- 新世社.-- (ライブラリ経営学コア・テキスト ; 6).</t>
  </si>
  <si>
    <t>336.4ｱﾝ</t>
  </si>
  <si>
    <t>2012/10/10</t>
  </si>
  <si>
    <t>人事管理入門 / 今野浩一郎著.-- 第2版.-- 日本経済新聞出版社; 2008.10.-- (日経文庫 ; 1190).</t>
  </si>
  <si>
    <t>336.4ｲﾏ</t>
  </si>
  <si>
    <t>国際人的資源管理の比較分析 : 「多国籍内部労働市場」の視点から / 白木三秀著.-- 有斐閣; 2006.12.</t>
  </si>
  <si>
    <t>336.4ｼﾗ</t>
  </si>
  <si>
    <t>2014/12/12</t>
  </si>
  <si>
    <t>経営風土 / G.H.リットビン, R.A.ストリンガー共著 ; 占部都美監訳 ; 井尻昭夫訳.-- 白桃書房; 1974.</t>
  </si>
  <si>
    <t>336.4ﾘﾂ</t>
  </si>
  <si>
    <t>労務管理の日韓比較 / 佐護譽, 安春植編著.-- 有斐閣; 1993.2.</t>
  </si>
  <si>
    <t>336.4ﾛｳ</t>
  </si>
  <si>
    <t>2001/06/07</t>
  </si>
  <si>
    <t>企業評価と知的資産 / 岡田依里著.-- 改訂版.-- 税務経理協会; 2003.4.</t>
  </si>
  <si>
    <t>336.94ｵｶ</t>
  </si>
  <si>
    <t>産業発展と多国籍企業 : アジア太平洋ダイナミズムの実証研究 / トラン・ヴァン・トゥ著.-- 東洋経済新報社; 1992.11.</t>
  </si>
  <si>
    <t>338.92ﾄﾗ</t>
  </si>
  <si>
    <t>世界を不幸にしたグローバリズムの正体 / ジョセフ・E・スティグリッツ著 ; 鈴木主税訳.-- 徳間書店; 2002.5.</t>
  </si>
  <si>
    <t>338.97ｽﾃ</t>
  </si>
  <si>
    <t>財政</t>
    <rPh sb="0" eb="2">
      <t>ザイセイ</t>
    </rPh>
    <phoneticPr fontId="4"/>
  </si>
  <si>
    <t>公共政策学入門 : 民主主義と政策 / 足立幸男著.-- 有斐閣; 1994.9.</t>
  </si>
  <si>
    <t>341ｱﾀﾞ</t>
  </si>
  <si>
    <t>社会</t>
    <rPh sb="0" eb="2">
      <t>シャカイ</t>
    </rPh>
    <phoneticPr fontId="4"/>
  </si>
  <si>
    <t>社会技術論 : 問題解決のデザイン = Sociotechnology : design for problem solution / 堀井秀之著.-- 東京大学出版会; 2012.7.</t>
  </si>
  <si>
    <t>360ﾎﾘ</t>
  </si>
  <si>
    <t>三次元の人間 : 生成の思想を語る / 作田啓一著.-- 行路社; 1995.10.</t>
  </si>
  <si>
    <t>361ｻｸ</t>
  </si>
  <si>
    <t>2003/07/07</t>
  </si>
  <si>
    <t>変身願望 / 宮原浩二郎著.-- 筑摩書房; 1999.2.-- (ちくま新書 ; 188).</t>
  </si>
  <si>
    <t>361.04ﾐﾔ</t>
  </si>
  <si>
    <t>デザイン・モード・ファッション / 井上俊 [ほか] 編集.-- 岩波書店; 1996.1.-- (岩波講座現代社会学 / 井上俊 [ほか] 編 ; 21).</t>
  </si>
  <si>
    <t>361.08ｲﾉ21</t>
  </si>
  <si>
    <t>1996/01/30</t>
  </si>
  <si>
    <t>Fights, games, and debates / Anatol Rapoport.-- University of Michigan Press; c1960.</t>
  </si>
  <si>
    <t>361.4RA</t>
  </si>
  <si>
    <t>ネットワーク社会の深層構造 : 「薄口」の人間関係へ / 江下雅之著.-- 中央公論新社; 2000.1.-- (中公新書 ; 1516).</t>
  </si>
  <si>
    <t>361.45ｴｼ</t>
  </si>
  <si>
    <t>なぜメディア研究か : 経験・テクスト・他者 / ロジャー・シルバーストーン著 ; 吉見俊哉, 伊藤守, 土橋臣吾訳.-- せりか書房; 2003.4.</t>
  </si>
  <si>
    <t>361.45ｼﾙ</t>
  </si>
  <si>
    <t>2004/02/20</t>
  </si>
  <si>
    <t>一般メディオロジー講義 / レジス・ドブレ著 ; 嶋崎正樹訳.-- NTT出版; 2001.3.-- (レジス・ドブレ著作選 / レジス・ドブレ著 ; 3).</t>
  </si>
  <si>
    <t>361.45ﾄﾞﾌﾞ3</t>
  </si>
  <si>
    <t>エレクトリック・メディアの近代 / 水越伸責任編集.-- ジャストシステム; 1996.2.-- (20世紀のメディア ; 1).</t>
  </si>
  <si>
    <t>361.45ﾆｼﾞ1</t>
  </si>
  <si>
    <t>1996/05/26</t>
  </si>
  <si>
    <t>デジタル・メディア社会 / 水越伸著 ; [本冊], CD-ROM.-- 岩波書店; 1999.2.-- (叢書インターネット社会).</t>
  </si>
  <si>
    <t>361.45ﾐｽﾞ</t>
  </si>
  <si>
    <t>現代日本人の意識構造 / NHK放送文化研究所編.-- 第5版.-- 日本放送出版協会; 2000.2.-- (NHKブックス ; 880).</t>
  </si>
  <si>
    <t>361.47ﾆﾎ</t>
  </si>
  <si>
    <t>日本的想像力の未来 : クール・ジャパノロジーの可能性 / 東浩紀編.-- 日本放送出版協会; 2010.8.-- (NHKブックス ; 1163).</t>
  </si>
  <si>
    <t>361.5ｱｽﾞ</t>
  </si>
  <si>
    <t>2011/11/17</t>
  </si>
  <si>
    <t>文化の協応 : 比較文化概論 / 中田光雄著.-- 東京大学出版会; 1982.8.-- (比較文化叢書 / 井門富二夫, 芳賀徹編 ; 2).</t>
  </si>
  <si>
    <t>361.5ﾅｶ</t>
  </si>
  <si>
    <t>1995/03/09</t>
  </si>
  <si>
    <t>複雑系組織論 : 多様性・相互作用・淘汰のメカニズム / ロバート・アクセルロッド, マイケル D.コーエン著 ; 寺野隆雄訳.-- ダイヤモンド社; 2003.6.</t>
  </si>
  <si>
    <t>361.6ｱｸ</t>
  </si>
  <si>
    <t>集合行為論 : 公共財と集団理論 / マンサー・オルソン著 ; 依田博, 森脇俊雅訳 ; : 新装版.-- ミネルヴァ書房; 1996.7.-- (Minerva人文・社会科学叢書 ; 8).</t>
  </si>
  <si>
    <t>361.6ｵﾙ</t>
  </si>
  <si>
    <t>古代の密儀 / マンリー・P・ホール著 ; 大沼忠弘[ほか]訳.-- 人文書院; 1980.11.-- (象徴哲学大系 / マンリー・P.ホール著 ; 1).</t>
  </si>
  <si>
    <t>361.65ﾎﾙ1</t>
  </si>
  <si>
    <t>社会階層の構造と過程 / 直井優, 盛山和夫編.-- 東京大学出版会; 1990.3.-- (現代日本の階層構造 ; 1).</t>
  </si>
  <si>
    <t>361.8ｹﾞﾝ1</t>
  </si>
  <si>
    <t>社会調査のためのデータ分析入門 : 実証科学への招待 / 土田昭司著.-- 有斐閣; 1994.11.</t>
  </si>
  <si>
    <t>361.9ﾂﾁ</t>
  </si>
  <si>
    <t>フィールドワークの技法と実際 / 箕浦康子編著 ; 2.-- ミネルヴァ書房; 1999-.</t>
  </si>
  <si>
    <t>361.9ﾐﾉ</t>
  </si>
  <si>
    <t>若年者就業の経済学 / 太田聰一著.-- 日本経済新聞出版社; 2010.11.</t>
  </si>
  <si>
    <t>366.21ｵｵ</t>
  </si>
  <si>
    <t>2011/06/06</t>
  </si>
  <si>
    <t>働くニホン : 不安の時代をどう生きるか / 日本経済新聞社編.-- 日本経済新聞出版社; 2009.4.</t>
  </si>
  <si>
    <t>366.21ﾆﾎ</t>
  </si>
  <si>
    <t>2009/10/19</t>
  </si>
  <si>
    <t>Women and industrialization in Asia / edited by Susan Horton.-- Routledge; 1996.-- (Routledge studies in the growth economies of Asia ; 3).</t>
  </si>
  <si>
    <t>366.38HO</t>
  </si>
  <si>
    <t>1996/01/17</t>
  </si>
  <si>
    <t>Gender ironies of nationalism : sexing the nation / edited by Tamar Mayer ; : hbk, : pbk.-- Routledge; 2000.</t>
  </si>
  <si>
    <t>367.2MA</t>
  </si>
  <si>
    <t>Japanese women : new feminist perspectives on the past, present, and future / edited by Kumiko Fujimura-Fanselow and Atsuko Kameda ; : cloth, : paper.-- Feminist Press at the City University of New York; 1995.</t>
  </si>
  <si>
    <t>367.21FU</t>
  </si>
  <si>
    <t>1998/02/09</t>
  </si>
  <si>
    <t>「性の自己決定」原論 : 援助交際・売買春・子どもの性 / 宮台真司 [ほか] 著.-- 紀伊國屋書店; 1998.4.</t>
  </si>
  <si>
    <t>367.9ﾐﾔ</t>
  </si>
  <si>
    <t>暴走族のエスノグラフィー : モードの叛乱と文化の呪縛 / 佐藤郁哉著.-- 新曜社; 1984.10.</t>
  </si>
  <si>
    <t>368.7ｻﾄ</t>
  </si>
  <si>
    <t>放射能兵器劣化ウラン : 核の戦場ウラン汚染地帯 / 劣化ウラン研究会著.-- 技術と人間; 2003.3.</t>
  </si>
  <si>
    <t>369.36ﾚﾂ</t>
  </si>
  <si>
    <t>第五福竜丸心の航跡 / 静岡新聞社著.-- 静岡新聞社; 2004.3.</t>
  </si>
  <si>
    <t>369.37ｼｽﾞ</t>
  </si>
  <si>
    <t>遺族と戦後 / 田中伸尚, 田中宏, 波田永実著.-- 岩波書店; 1995.7.-- (岩波新書 ; 新赤版 399).</t>
  </si>
  <si>
    <t>369.37ﾀﾅ</t>
  </si>
  <si>
    <t>1995/07/25</t>
  </si>
  <si>
    <t>ヒロシマ・ナガサキ死と生の証言 : 原爆被害者調査 / 日本原水爆被害者団体協議会編.-- 新日本出版社; 1994.6.</t>
  </si>
  <si>
    <t>369.37ﾆﾎ</t>
  </si>
  <si>
    <t>2002/03/25</t>
  </si>
  <si>
    <t>人道行動の50年史 / 国連難民高等弁務官事務所編著 ; UNHCR日本・韓国地域事務所広報室訳・編.-- 時事通信社; 2001.5.-- (世界難民白書 / 国連難民高等弁務官事務所編 ; UNHCR駐日事務所訳 ; 2000).</t>
  </si>
  <si>
    <t>369.38ｾｶ00</t>
  </si>
  <si>
    <t>情報エネルギー化社会 : 現実空間の解体と速度が作り出す空間 / ポール・ヴィリリオ [著] ; 土屋進訳.-- 新評論; 2002.3.</t>
  </si>
  <si>
    <t>369.45ﾂﾁ</t>
  </si>
  <si>
    <t>人道行動の課題 / 国連難民高等弁務官事務所編著 ; UNHCR日本・韓国地域事務所広報室日本語版翻訳・編集.-- 読売新聞社; 1997.12.-- (世界難民白書 / 国連難民高等弁務官事務所編 ; UNHCR駐日事務所訳 ; 1997/98).</t>
  </si>
  <si>
    <t>369.8ｵﾌ97-98</t>
  </si>
  <si>
    <t>教育</t>
    <rPh sb="0" eb="2">
      <t>キョウイク</t>
    </rPh>
    <phoneticPr fontId="4"/>
  </si>
  <si>
    <t>学校を問う / 佐伯胖, 汐見稔幸, 佐藤学編.-- 東京大学出版会; 1992.7.-- (学校の再生をめざして / 佐伯胖, 汐見稔幸, 佐藤学編 ; 1).</t>
  </si>
  <si>
    <t>370.4ｻｴ1</t>
  </si>
  <si>
    <t>教室の改革 / 佐伯胖, 汐見稔幸, 佐藤学編.-- 東京大学出版会; 1992.7.-- (学校の再生をめざして / 佐伯胖, 汐見稔幸, 佐藤学編 ; 2).</t>
  </si>
  <si>
    <t>370.4ｻｴ2</t>
  </si>
  <si>
    <t>現代社会と学校 / 佐伯胖, 汐見稔幸, 佐藤学編.-- 東京大学出版会; 1992.9.-- (学校の再生をめざして / 佐伯胖, 汐見稔幸, 佐藤学編 ; 3).</t>
  </si>
  <si>
    <t>370.4ｻｴ3</t>
  </si>
  <si>
    <t>教育の経済学・入門 : 公共心の教育はなぜ必要か / 荒井一博著.-- 勁草書房; 2002.8.</t>
  </si>
  <si>
    <t>371.3ｱﾗ</t>
  </si>
  <si>
    <t>諸外国の教育の動き / 文部省大臣官房調査統計企画課 [編] ; 1999 - 2006.-- 大蔵省印刷局; 2000.4-.-- (教育調査 / 文部省編 ; 第125集, 第127集, 第129集, 第130集, 第132集, 第133集, 第135集, 第137集).</t>
  </si>
  <si>
    <t>372ﾓﾝ05</t>
  </si>
  <si>
    <t>情報科教育法 / 岡本敏雄, 西野和典, 香山瑞恵編著.-- 丸善; 2002.3.-- (情報教育シリーズ).</t>
  </si>
  <si>
    <t>375ｵｶ</t>
  </si>
  <si>
    <t>2002/10/09</t>
  </si>
  <si>
    <t>演習大学院入試問題 / 姫野俊一著 ; 数学編1 - 物理学2.-- サイエンス社; 1990.11-1992.9‎.</t>
  </si>
  <si>
    <t>物理学1</t>
  </si>
  <si>
    <t>376.8ﾋﾒ1</t>
  </si>
  <si>
    <t>「学問中心地」の研究 : 世界と日本にみる学問的生産性とその条件 / 有本章編.-- 東信堂; 1994.2.</t>
  </si>
  <si>
    <t>377ｱﾘ</t>
  </si>
  <si>
    <t>2000/02/08</t>
  </si>
  <si>
    <t>大学院教育の研究 / バートン・クラーク編著 ; 潮木守一監訳.-- 東信堂; 1999.5.</t>
  </si>
  <si>
    <t>377ｸﾗ</t>
  </si>
  <si>
    <t>1999/03/31</t>
  </si>
  <si>
    <t>知へのステップ : 大学生からのスタディ・スキルズ / 学習技術研究会編著.-- くろしお出版; 2002.4.</t>
  </si>
  <si>
    <t>377.15ｶﾞｸ</t>
  </si>
  <si>
    <t>授業を変えれば大学は変わる / 安岡高志 [ほか] 著.-- プレジデント社; 1999.11.</t>
  </si>
  <si>
    <t>377.15ﾔｽ</t>
  </si>
  <si>
    <t>日本の産学連携 / 玉井克哉, 宮田由紀夫編著.-- 玉川大学出版部; 2007.5.-- (高等教育シリーズ ; 141).</t>
  </si>
  <si>
    <t>377.21ﾀﾏ</t>
  </si>
  <si>
    <t>2009/05/26</t>
  </si>
  <si>
    <t>公立大学に関する研究 : 地域社会志向とユニバーサリズム / 村田鈴子編著.-- 多賀出版; 1994.2.</t>
  </si>
  <si>
    <t>377.21ﾑﾗ</t>
  </si>
  <si>
    <t>大学教授調書 : 手抜きが横行する大学教育 / C.J.サイクス著 ; 長沢光男訳.-- 化学同人; 1993.4.</t>
  </si>
  <si>
    <t>377.25ｻｲ</t>
  </si>
  <si>
    <t>助成団体要覧 : 民間助成金ガイド = Directory of grant-making foundations : guide to private grant sources / 助成財団資料センター編 ; 1988 - 2014.-- 助成財団資料センター.</t>
  </si>
  <si>
    <t>2006</t>
  </si>
  <si>
    <t>377.7ｼﾞﾖ06</t>
  </si>
  <si>
    <t>風俗習慣・民俗学</t>
    <rPh sb="0" eb="2">
      <t>フウゾク</t>
    </rPh>
    <rPh sb="2" eb="4">
      <t>シュウカン</t>
    </rPh>
    <rPh sb="5" eb="7">
      <t>ミンゾク</t>
    </rPh>
    <rPh sb="7" eb="8">
      <t>ガク</t>
    </rPh>
    <phoneticPr fontId="4"/>
  </si>
  <si>
    <t>都市民俗論の課題 / 宮田登著.-- 未来社; 1982.5.</t>
  </si>
  <si>
    <t>380.4ﾐﾔ</t>
  </si>
  <si>
    <t>2001/11/20</t>
  </si>
  <si>
    <t>風俗習慣・民俗学</t>
    <rPh sb="0" eb="2">
      <t>フウゾク</t>
    </rPh>
    <rPh sb="2" eb="4">
      <t>シュウカン</t>
    </rPh>
    <rPh sb="5" eb="8">
      <t>ミンゾクガク</t>
    </rPh>
    <phoneticPr fontId="4"/>
  </si>
  <si>
    <t>フィールドワークの物語 : エスノグラフィーの文章作法 / ジョン・ヴァン=マーネン著 ; 森川渉訳.-- 現代書館; 1999.1.</t>
  </si>
  <si>
    <t>380.7ｳﾞｱ</t>
  </si>
  <si>
    <t>民俗学の方法 / 福田アジオ, 小松和彦編集.-- 雄山閣出版; 1998.11.-- (講座日本の民俗学 / 赤田光男 [ほか] 編 ; 1).</t>
  </si>
  <si>
    <t>380.8ｱｶ1</t>
  </si>
  <si>
    <t>講集団の研究 / 櫻井徳太郎著.-- 吉川弘文館; 1988.7.-- (櫻井徳太郎著作集 / 櫻井徳太郎著 ; 第1巻).</t>
  </si>
  <si>
    <t>380.8ｻｸ1</t>
  </si>
  <si>
    <t>2001/11/01</t>
  </si>
  <si>
    <t>共同体の民俗規制 / 櫻井徳太郎著.-- 吉川弘文館; 1988.6.-- (櫻井徳太郎著作集 / 櫻井徳太郎著 ; 第3巻 . 民間信仰の研究||ミンカン シンコウ ノ ケンキュウ ; 上).</t>
  </si>
  <si>
    <t>380.8ｻｸ3</t>
  </si>
  <si>
    <t>伝承と生態 / 櫻井徳太郎著.-- 吉川弘文館; 1988.1.-- (櫻井徳太郎著作集 / 櫻井徳太郎著 ; 第5巻 . 日本シャマニズムの研究||ニホン シャマニズム ノ ケンキュウ ; 上).</t>
  </si>
  <si>
    <t>380.8ｻｸ5</t>
  </si>
  <si>
    <t>構造と機能 / 櫻井徳太郎著.-- 吉川弘文館; 1988.3.-- (櫻井徳太郎著作集 / 櫻井徳太郎著 ; 第6巻 . 日本シャマニズムの研究||ニホン シャマニズム ノ ケンキュウ ; 下).</t>
  </si>
  <si>
    <t>380.8ｻｸ6</t>
  </si>
  <si>
    <t>東アジアの民俗宗教 / 櫻井徳太郎著.-- 吉川弘文館; 1987.4.-- (櫻井徳太郎著作集 / 櫻井徳太郎著 ; 第7巻).</t>
  </si>
  <si>
    <t>380.8ｻｸ7</t>
  </si>
  <si>
    <t>民俗儀礼の研究 / 櫻井徳太郎著.-- 吉川弘文館; 1987.11.-- (櫻井徳太郎著作集 / 櫻井徳太郎著 ; 第9巻).</t>
  </si>
  <si>
    <t>380.8ｻｸ9</t>
  </si>
  <si>
    <t>芸能伝承 / 和歌森太郎編集.-- 朝倉書店; 1976.7.-- (日本民俗学講座 / 和歌森太郎 [ほか] 編 ; 4).</t>
  </si>
  <si>
    <t>380.8ﾆﾎ4</t>
  </si>
  <si>
    <t>民話とことわざ / [宮本常一著] ; 田村善次郎編.-- 未来社; 1983.4.-- (宮本常一著作集 / 宮本常一著 ; 別集 2).</t>
  </si>
  <si>
    <t>380.8ﾐﾔ2</t>
  </si>
  <si>
    <t>宮座の構造と変化 : 祭祀長老制の社会人類学的研究 / 高橋統一著.-- 未来社; 1978.4.</t>
  </si>
  <si>
    <t>384.1ﾀｶ</t>
  </si>
  <si>
    <t>性の民族誌 / 須藤健一, 杉島敬志編.-- 人文書院; 1993.6.</t>
  </si>
  <si>
    <t>384.7ｾｲ</t>
  </si>
  <si>
    <t>児やらい : 産育の民俗 / 大藤ゆき著 ; 新装.-- 岩崎美術社; 1996.1.-- (民俗民芸双書).</t>
  </si>
  <si>
    <t>新装</t>
  </si>
  <si>
    <t>385.2ｵｵ</t>
  </si>
  <si>
    <t>盆おどる本 : 盆踊りをはじめよう! / 盆踊ろう会 [編].-- 青幻舎; 2014.7.</t>
  </si>
  <si>
    <t>386.8ﾎﾞﾝ</t>
  </si>
  <si>
    <t>踊りの宇宙 : 日本の民族芸能 / 三隅治雄著.-- 吉川弘文館; 2002.7.-- (歴史文化ライブラリー ; 142).</t>
  </si>
  <si>
    <t>386.81ﾐｽ</t>
  </si>
  <si>
    <t>記憶する民俗社会 / 小松和彦編 ; 小松和彦[ほか]著.-- 人文書院; 2000.9.</t>
  </si>
  <si>
    <t>388.1ｺﾏ</t>
  </si>
  <si>
    <t>2002/09/17</t>
  </si>
  <si>
    <t>トランスポジションの思想 : 文化人類学の再想像 / 太田好信著.-- 世界思想社; 1998.5.-- (Sekaishiso seminar).</t>
  </si>
  <si>
    <t>389ｵｵ</t>
  </si>
  <si>
    <t>裸体人類学 : 裸族からみた西欧文化 / 和田正平著.-- 中央公論社; 1994.10.-- (中公新書 ; 1211).</t>
  </si>
  <si>
    <t>389ﾜﾀﾞ</t>
  </si>
  <si>
    <t>Anthropological locations : boundaries and grounds of a field science / edited by Akhil Gupta and James Ferguson ; : hbk, : pbk.-- University of California Press; c1997.</t>
  </si>
  <si>
    <t>389GU</t>
  </si>
  <si>
    <t>Things as they are : new directions in phenomenological anthropology / edited by Michael Jackson ; : cl, : pbk.-- Indiana University Press; c1996.</t>
  </si>
  <si>
    <t>389JA</t>
  </si>
  <si>
    <t>Encyclopedia of cultural anthropology / editors, David Levinson, Melvin Ember ; v. 1. A-D - v. 4. S-Z, Appendix, Index.-- 1st ed.-- Henry Holt; 1996.-- (A Henry Holt reference book).</t>
  </si>
  <si>
    <t>v. 1. A-D</t>
  </si>
  <si>
    <t>389.03LE1</t>
  </si>
  <si>
    <t>1996/07/15</t>
  </si>
  <si>
    <t>1996/08/01</t>
  </si>
  <si>
    <t>v. 2. E-L</t>
  </si>
  <si>
    <t>389.03LE2</t>
  </si>
  <si>
    <t>v. 3. M-R</t>
  </si>
  <si>
    <t>389.03LE3</t>
  </si>
  <si>
    <t>v. 4. S-Z, Appendix, Index</t>
  </si>
  <si>
    <t>389.03LE4</t>
  </si>
  <si>
    <t>人類学と脱植民地化 / 太田好信著.-- 岩波書店; 2003.3.-- (現代人類学の射程).</t>
  </si>
  <si>
    <t>389.04ｵｵ</t>
  </si>
  <si>
    <t>馬淵東一著作集 / 馬淵東一著 ; 第1巻 - 補巻.-- 社会思想社; 1974-1988.</t>
  </si>
  <si>
    <t>第2巻</t>
  </si>
  <si>
    <t>389.08ﾏﾌﾞ2</t>
  </si>
  <si>
    <t>補巻</t>
  </si>
  <si>
    <t>389.08ﾏﾌﾞ4</t>
  </si>
  <si>
    <t>The taste of ethnographic things : the senses in anthropology / Paul Stoller ; : pbk.-- University of Pennsylvania Press; c1989.-- (Contemporary ethnography series).</t>
  </si>
  <si>
    <t>389.4ST</t>
  </si>
  <si>
    <t>可能性としての国家誌 : 現代アフリカ国家の人と宗教 / 小川了著.-- 世界思想社; 1998.5.-- (Sekaishiso seminar).</t>
  </si>
  <si>
    <t>389.44ｵｶﾞ</t>
  </si>
  <si>
    <t>グローバル化時代を生きるマヤの人々 : 宗教・文化・社会 / 桜井三枝子著.-- 明石書店; 2010.2.-- (大阪経済大学研究叢書 ; 第68冊).</t>
  </si>
  <si>
    <t>389.57ｻｸ</t>
  </si>
  <si>
    <t>メラネシアの秘儀とイニシエーション / M.R.アレン著 ; 中山和芳訳.-- 弘文堂; 1978.6.-- (人類学ゼミナール ; 8).</t>
  </si>
  <si>
    <t>389.73ｱﾚ</t>
  </si>
  <si>
    <t>国防・軍事</t>
    <rPh sb="0" eb="2">
      <t>コクボウ</t>
    </rPh>
    <rPh sb="3" eb="5">
      <t>グンジ</t>
    </rPh>
    <phoneticPr fontId="4"/>
  </si>
  <si>
    <t>「核の時代」の問題意識 / 前田哲男著.-- 情報センター出版局; 1985.7.</t>
  </si>
  <si>
    <t>390ﾏｴ</t>
  </si>
  <si>
    <t>新ゴーマニズム宣言SPECIAL戦争論 / 小林よしのり著 ; [1], 2, 3.-- 幻冬舎; 1998.7-.</t>
  </si>
  <si>
    <t>391ｺﾊﾞ</t>
  </si>
  <si>
    <t>Strategy in the contemporary world : an introduction to strategic studies / John Baylis ... [et al.].-- Oxford University Press; 2002.</t>
  </si>
  <si>
    <t xml:space="preserve">391BA </t>
  </si>
  <si>
    <t>すべては傍受されている : 米国国家安全保障局の正体 / ジェイムズ・バムフォード著 ; 瀧澤一郎訳.-- 角川書店; 2003.3.</t>
  </si>
  <si>
    <t>391.6ﾊﾞﾑ</t>
  </si>
  <si>
    <t>世界軍事情勢 / 史料調査会編 ; 1994年版 - 2013年版.-- 原書房; 1994.3-.</t>
  </si>
  <si>
    <t>1999年版</t>
  </si>
  <si>
    <t>392ｾｶ99</t>
  </si>
  <si>
    <t>2000年版</t>
  </si>
  <si>
    <t>392ｾｶ00</t>
  </si>
  <si>
    <t>2001年版</t>
  </si>
  <si>
    <t>392ｾｶ01</t>
  </si>
  <si>
    <t>盟約の闇 : 「核の傘」と日米同盟 / 太田昌克著.-- 日本評論社; 2004.8.</t>
  </si>
  <si>
    <t>392.1ｵｵ</t>
  </si>
  <si>
    <t>新発想の防衛論 : 非攻撃的防衛の展開 / 児玉克哉, ホーカン・ウィベリー編.-- 大学教育出版; 2001.11.</t>
  </si>
  <si>
    <t>392.1ｺﾀﾞ</t>
  </si>
  <si>
    <t>「戦地」派遣 : 変わる自衛隊 / 半田滋著.-- 岩波書店; 2009.2.-- (岩波新書 ; 新赤版 1175).</t>
  </si>
  <si>
    <t>392.1ﾊﾝ</t>
  </si>
  <si>
    <t>2009/04/15</t>
  </si>
  <si>
    <t>国防・軍事</t>
    <rPh sb="0" eb="2">
      <t>コクボウ</t>
    </rPh>
    <rPh sb="3" eb="5">
      <t>グンジ</t>
    </rPh>
    <phoneticPr fontId="2"/>
  </si>
  <si>
    <t>日本の国防 : 米軍化する自衛隊・迷走する政治 / 久江雅彦著.-- 講談社; 2012.1.-- (講談社現代新書 ; 2139).</t>
  </si>
  <si>
    <t>392.1076ﾋｻ</t>
  </si>
  <si>
    <t>2012/02/23</t>
  </si>
  <si>
    <t>Nuclear North Korea : a debate on engagement strategies / Victor D. Cha, David C. Kang ; : pbk.-- Columbia University Press; c2003.</t>
  </si>
  <si>
    <t>392.21CH</t>
  </si>
  <si>
    <t>The North Korean nuclear program : security, strategy, and new perspectives from Russia / James Clay Moltz and Alexandre Y. Mansourov, editors ; : pbk.-- Routledge; 2000.</t>
  </si>
  <si>
    <t>392.21MO</t>
  </si>
  <si>
    <t>Crisis on the Korean peninsula : how to deal with a nuclear North Korea / Michael O'Hanlon and Mike Mochizuki.-- McGraw-Hill; c2003.</t>
  </si>
  <si>
    <t>392.21OH</t>
  </si>
  <si>
    <t>The armed forces of Russia in Asia / Greg Austin and Alexey D. Muraviev ; : hbk, : pbk.-- I.B.Tauris; c2000.-- (The armed forces of Asia series).</t>
  </si>
  <si>
    <t>392.38AU</t>
  </si>
  <si>
    <t>誰がテポドン開発を許したか : クリントンのもう一つの“失敗" / ビル・ガーツ著 ; 仙名紀訳.-- 文藝春秋; 1999.11.</t>
  </si>
  <si>
    <t>392.53ｶﾞﾂ</t>
  </si>
  <si>
    <t>Nuclear weapons and strategy : U.S. nuclear policy for the twenty-first century / Stephen J. Cimbala.-- Routledge; 2005.-- (Contemporary security studies).</t>
  </si>
  <si>
    <t>392.53CI</t>
  </si>
  <si>
    <t>2009/08/24</t>
  </si>
  <si>
    <t>Presidential decisions for war : Korea, Vietnam, and the Persian Gulf / Gary R. Hess ; : pbk.-- Johns Hopkins University Press; c2001.-- (The American moment).</t>
  </si>
  <si>
    <t>392.53HE</t>
  </si>
  <si>
    <t>Cooperative threat reduction, missile defense, and the nuclear future / Michael Krepon.-- Palgrave Macmillan; 2003.</t>
  </si>
  <si>
    <t>392.53KR</t>
  </si>
  <si>
    <t>Contemporary nuclear debates : missile defense, arms control, and arms races in the twenty-first century / edited by Alexander T.J. Lennon.-- MIT Press; c2002.-- (A Washington quarterly reader).</t>
  </si>
  <si>
    <t>392.53LE</t>
  </si>
  <si>
    <t>Defense policy choices for the Bush administration, 2001-05 / Michael E. O'Hanlon ; : pbk.-- Brookings Institution Press; c2001.</t>
  </si>
  <si>
    <t>392.53OH</t>
  </si>
  <si>
    <t>The culture of national security : norms and identity in world politics / edited by Peter J. Katzenstein ; [sponsored by the Committee on International Peace &amp; Security of the Social Science Research Council] ; : cl, : pbk.-- Columbia University Press; c1996.-- (New directions in world politics).</t>
  </si>
  <si>
    <t>393.1KA</t>
  </si>
  <si>
    <t>International arms control : issues and agreements / by the Stanford Arms Control Group ; edited by Coit D. Blacker and Gloria Duffy ; : pbk.-- 2nd ed.-- Stanford University Press; 1984.-- (ISIS studies in international security and arms control).</t>
  </si>
  <si>
    <t>393.1ST</t>
  </si>
  <si>
    <t>有事法制 : 何がめざされているか / 前田哲男 [著].-- 岩波書店; 2002.6.-- (岩波ブックレット ; No.571).</t>
  </si>
  <si>
    <t>393.2ﾏｴ</t>
  </si>
  <si>
    <t>国民保護計画が発動される日 / 上原公子 [ほか] 著.-- 自治体研究社; 2006.3.</t>
  </si>
  <si>
    <t>393.21ｳｴ</t>
  </si>
  <si>
    <t>有事法制がまちにやってくる : だれをまもる国民保護計画? / 田中隆著.-- 自治体研究社; 2005.2.</t>
  </si>
  <si>
    <t>393.21ﾀﾅ</t>
  </si>
  <si>
    <t>軍の論理と有事法制 / 西沢優, 松尾高志, 大内要三著.-- 日本評論社; 2003.1.</t>
  </si>
  <si>
    <t>393.21ﾆｼ</t>
  </si>
  <si>
    <t>数学</t>
    <rPh sb="0" eb="2">
      <t>スウガク</t>
    </rPh>
    <phoneticPr fontId="4"/>
  </si>
  <si>
    <t>Mathematics for computer science / A. Arnold and I. Guessarian ; : pbk.-- Prentice Hall; 1996.-- (Prentice-Hall International series in computer science).</t>
  </si>
  <si>
    <t>410AR</t>
  </si>
  <si>
    <t>1996/07/24</t>
  </si>
  <si>
    <t>Metamathematics, machines, and Gödel's proof / N. Shankar.-- Cambridge University Press; 1994.-- (Cambridge tracts in theoretical computer science ; 38).</t>
  </si>
  <si>
    <t>410.1SH</t>
  </si>
  <si>
    <t>Companion encyclopedia of the history and philosophy of the mathematical sciences / edited by I. Grattan-Guinness ; : set, v. 1, v. 2.-- Routledge; 1994.-- (Routledge reference).</t>
  </si>
  <si>
    <t>v. 1</t>
  </si>
  <si>
    <t>410.2CO1</t>
  </si>
  <si>
    <t>v. 2</t>
  </si>
  <si>
    <t>410.2CO2</t>
  </si>
  <si>
    <t>Many-sorted logic and its applications / edited by K. Meinke and J.V. Tucker.-- Wiley; c1993.-- (Wiley professional computing).</t>
  </si>
  <si>
    <t>410.96ME</t>
  </si>
  <si>
    <t>だまし絵と線形代数 / 杉原厚吉著.-- 共立出版; 2012.9.-- (シリーズ・現象を解明する数学 = Introduction to interdisciplinary mathematics: phenomena, modeling and analysis / 三村昌泰, 竹内康博, 森田善久編集).</t>
  </si>
  <si>
    <t>411.3ｽｷﾞ</t>
  </si>
  <si>
    <t>2012/09/18</t>
  </si>
  <si>
    <t>行列 = Matrix / 久保富士男著.-- 学術図書出版社; 2001.10.</t>
  </si>
  <si>
    <t>411.35ｸﾎﾞ</t>
  </si>
  <si>
    <t>多角形の現代幾何学 / 小島定吉著.-- 増補版.-- 牧野書店.-- (数理情報科学シリーズ ; 1).</t>
  </si>
  <si>
    <t>414ｺｼﾞ</t>
  </si>
  <si>
    <t>2008/10/16</t>
  </si>
  <si>
    <t>経済時系列の統計 : その数理的基礎 / 刈屋武昭 [ほか] 執筆.-- 岩波書店; 2003.2.-- (統計科学のフロンティア / 甘利俊一 [ほか] 編 ; 8).</t>
  </si>
  <si>
    <t>417ｱﾏ8</t>
  </si>
  <si>
    <t>統計入門 / 中村隆英 [ほか] 著.-- 東京大学出版会; 1984.3.</t>
  </si>
  <si>
    <t>417ﾅｶ</t>
  </si>
  <si>
    <t>物理学</t>
    <rPh sb="0" eb="2">
      <t>ブツリ</t>
    </rPh>
    <rPh sb="2" eb="3">
      <t>ガク</t>
    </rPh>
    <phoneticPr fontId="4"/>
  </si>
  <si>
    <t>実験基礎技術 / 近藤正夫責任編集 ; 永野弘 [ほか] 執筆.-- 共立出版; 1990.9.-- (実験物理学講座 / 近角聡信 [ほか] 企画編集 ; 2).</t>
  </si>
  <si>
    <t>420.72ｼﾞﾂ2</t>
  </si>
  <si>
    <t>低温 / 田沼静一責任編集.-- 共立出版; 1974.7.-- (実験物理学講座 / 近角聡信 [ほか] 企画編集 ; 15).</t>
  </si>
  <si>
    <t>420.72ｼﾞﾂ15</t>
  </si>
  <si>
    <t>原子炉 / 伏見康治責任編集.-- 共立出版; 1972.3.-- (実験物理学講座 / 近角聡信 [ほか] 企画編集 ; 29).</t>
  </si>
  <si>
    <t>420.72ｼﾞﾂ29</t>
  </si>
  <si>
    <t>Bifurcation theory and catastrophe theory / V.I. Arnol'd (ed.) ; : us, : gw.-- Springer-Verlag; c1994.-- (Encyclopaedia of mathematical sciences / editor-in-chief, R.V. Gamkrelidze ; v. 5 . Dynamical systems ; 5).</t>
  </si>
  <si>
    <t>421DY5</t>
  </si>
  <si>
    <t>Singularity theory / V.I. Arnol'd (ed.) ; 1 : us, 1 : gw.-- Springer-Verlag; c1993.-- (Encyclopaedia of mathematical sciences / editor-in-chief, R.V. Gamkrelidze ; v. 6 . Dynamical systems ; 6).</t>
  </si>
  <si>
    <t>1 : gw</t>
  </si>
  <si>
    <t>421DY6</t>
  </si>
  <si>
    <t>Integrable systems, nonholonomic dynamical systems / V.I. Arnolʹd, S.P. Novikov (eds.) ; : us, : gw.-- Springer-Verlag; c1994.-- (Encyclopaedia of mathematical sciences / editor-in-chief, R.V. Gamkrelidze ; v. 16 . Dynamical systems ; 7).</t>
  </si>
  <si>
    <t>421DY7</t>
  </si>
  <si>
    <t>化学</t>
    <rPh sb="0" eb="2">
      <t>カガク</t>
    </rPh>
    <phoneticPr fontId="4"/>
  </si>
  <si>
    <t>化学大辞典 / 大木道則 [ほか] 編集.-- 東京化学同人; 1989.10.</t>
  </si>
  <si>
    <t>*R</t>
    <phoneticPr fontId="4"/>
  </si>
  <si>
    <t>430.33ｵｵ</t>
  </si>
  <si>
    <t>1994/10/19</t>
  </si>
  <si>
    <t>生物科学・一般生物学</t>
    <rPh sb="0" eb="2">
      <t>セイブツ</t>
    </rPh>
    <rPh sb="2" eb="4">
      <t>カガク</t>
    </rPh>
    <rPh sb="5" eb="7">
      <t>イッパン</t>
    </rPh>
    <rPh sb="7" eb="10">
      <t>セイブツガク</t>
    </rPh>
    <phoneticPr fontId="4"/>
  </si>
  <si>
    <t>人間の生物学 / 菊池俊英著.-- 改訂版.-- 理工学社; 1982.4.</t>
  </si>
  <si>
    <t>*</t>
    <phoneticPr fontId="4"/>
  </si>
  <si>
    <t>460.1ｷｸ</t>
  </si>
  <si>
    <t>1994/06/06</t>
  </si>
  <si>
    <t>生命の起源・進化.-- 中山書店; 1966.6.-- (現代生物学大系 ; 第14巻).</t>
  </si>
  <si>
    <t>460.8ｹﾞﾝ14</t>
  </si>
  <si>
    <t>ホルモンのしくみ / 大石正道著.-- 日本実業出版社; 1998.2.-- (入門ビジュアルサイエンス).</t>
  </si>
  <si>
    <t>464.55ｵｵ</t>
  </si>
  <si>
    <t>顔学への招待 / 原島博著.-- 岩波書店; 1998.6.-- (岩波科学ライブラリー ; 62).</t>
  </si>
  <si>
    <t>469.43ﾊﾗ</t>
  </si>
  <si>
    <t>1999/10/15</t>
  </si>
  <si>
    <t>医学</t>
    <rPh sb="0" eb="2">
      <t>イガク</t>
    </rPh>
    <phoneticPr fontId="4"/>
  </si>
  <si>
    <t>The cognitive neurosciences / Michael S. Gazzaniga, editor-in-chief ; section editors, Emilio Bizzi ... [et al.].-- MIT Press; c1995.-- (Bradford book).</t>
  </si>
  <si>
    <t>*</t>
    <phoneticPr fontId="4"/>
  </si>
  <si>
    <t>491.37GA</t>
  </si>
  <si>
    <t>1994/12/13</t>
  </si>
  <si>
    <t>The handbook of brain theory and neural networks / edited by Michael A. Arbib ; editorial advisory board, George Adelman ... [et al.] ; editorial assistant, Prudence H. Arbib.-- MIT Press; c1995.</t>
  </si>
  <si>
    <t>*R</t>
    <phoneticPr fontId="4"/>
  </si>
  <si>
    <t>491.37HA</t>
  </si>
  <si>
    <t>人はなぜ病気になるのか : 進化医学の視点 / 井村裕夫著.-- 岩波書店; 2000.12.</t>
  </si>
  <si>
    <t>491.69ｲﾑ</t>
  </si>
  <si>
    <t>2001/08/07</t>
  </si>
  <si>
    <t>ウイルスと感染のしくみ / 生田哲著.-- 日本実業出版社; 1996.9.-- (入門ビジュアルサイエンス).</t>
  </si>
  <si>
    <t>491.77ｲｸ</t>
  </si>
  <si>
    <t>原爆放射線の人体影響1992 / 放射線被曝者医療国際協力推進協議会編.-- 文光堂; 1992.3.</t>
  </si>
  <si>
    <t>493.195ﾎｳ</t>
  </si>
  <si>
    <t>健康帝国ナチス / ロバート・N・プロクター著 ; 宮崎尊訳.-- 草思社; 2003.9.</t>
  </si>
  <si>
    <t>498.02ﾌﾟﾛ</t>
  </si>
  <si>
    <t>わが輩はエイズウイルスである : 何度言ってもわからない情けない人間たちにおくる慨嘆のメッセージ / 近藤元治著.-- HBJ出版局; 1994.4.</t>
  </si>
  <si>
    <t>498.6ｺﾝ</t>
  </si>
  <si>
    <t>エイズ教育テキスト : 予防と共存のためのQ&amp;A / 根岸昌功 [ほか] 編集.-- 学習研究社; 1993.7.</t>
  </si>
  <si>
    <t>498.6ﾈｷﾞ</t>
  </si>
  <si>
    <t>1994/08/23</t>
  </si>
  <si>
    <t>技術・工学</t>
    <rPh sb="0" eb="2">
      <t>ギジュツ</t>
    </rPh>
    <rPh sb="3" eb="5">
      <t>コウガク</t>
    </rPh>
    <phoneticPr fontId="4"/>
  </si>
  <si>
    <t>第三角法による工業図学 / 服部延春, 高藤新三郎共著.-- 改訂版.-- 工学図書; 1991.12.</t>
  </si>
  <si>
    <t>501.8ﾊﾂ</t>
  </si>
  <si>
    <t>科学技術大国ソ連の興亡 : 環境破壊・経済停滞と技術展開 / 市川浩著.-- 勁草書房; 1996.10.</t>
  </si>
  <si>
    <t>502.38ｲﾁ</t>
  </si>
  <si>
    <t>産学連携の実証研究 / 馬場靖憲, 後藤晃編.-- 東京大学出版会; 2007.5.</t>
  </si>
  <si>
    <t>507ﾊﾞﾊﾞ</t>
  </si>
  <si>
    <t>2007/08/22</t>
  </si>
  <si>
    <t>知的財産と創造性 / 宮武久佳 [著].-- みすず書房; 2007.1.</t>
  </si>
  <si>
    <t>507.2ﾐﾔ</t>
  </si>
  <si>
    <t>2007/03/15</t>
  </si>
  <si>
    <t>イタリアの起業家ネットワーク : 産業集積プロセスとしてのスピンオフの連鎖 / 稲垣京輔著.-- 白桃書房; 2003.2.</t>
  </si>
  <si>
    <t>509.23ｲﾅ</t>
  </si>
  <si>
    <t>科学的管理法 / F.W.テーラー著 ; 上野陽一訳編.-- 新版.-- 産業能率短期大学出版部; 1969.11.</t>
  </si>
  <si>
    <t>509.6ﾃﾗ</t>
  </si>
  <si>
    <t>不良を「出さない」「つくらない」「入れない」しくみ : 品質経営は正直経営 / 関根憲一著.-- 日刊工業新聞社; 2001.8.</t>
  </si>
  <si>
    <t>509.66ｾｷ</t>
  </si>
  <si>
    <t>2001/11/23</t>
  </si>
  <si>
    <t>建設工学・土木工学</t>
    <rPh sb="0" eb="2">
      <t>ケンセツ</t>
    </rPh>
    <rPh sb="2" eb="4">
      <t>コウガク</t>
    </rPh>
    <rPh sb="5" eb="7">
      <t>ドボク</t>
    </rPh>
    <rPh sb="7" eb="9">
      <t>コウガク</t>
    </rPh>
    <phoneticPr fontId="4"/>
  </si>
  <si>
    <t>最適都市を考える / 宇沢弘文, 堀内行蔵編.-- 東京大学出版会; 1992.4.-- (Economic affairs / 日本開発銀行設備投資研究所 [企画] ; 2).</t>
  </si>
  <si>
    <t>518.8ｳｻﾞ</t>
  </si>
  <si>
    <t>水・物質循環系の変化 / 和田英太郎, 安成哲三編 ; 半田暢彦 [ほか執筆].-- 岩波書店; 1999.2.-- (岩波講座地球環境学 / 高橋裕 [ほか] 編 ; 4).</t>
  </si>
  <si>
    <t>519ｲﾜ4</t>
  </si>
  <si>
    <t>子どもと環境教育 / 阿部治責任編集.-- 東海大学出版会; 1993.7.-- (環境教育シリーズ / 大来佐武郎, 松前達郎監修 ; 1).</t>
  </si>
  <si>
    <t>519ｶﾝ1</t>
  </si>
  <si>
    <t>環境経済学入門 / C.D.コルスタッド著 ; 細江守紀, 藤田敏之監訳.-- 有斐閣; 2001.7.</t>
  </si>
  <si>
    <t>519ｺﾙ</t>
  </si>
  <si>
    <t>開発と環境 : 共生の原理を求めて / 中島正博著.-- 渓水社; 1996.4.</t>
  </si>
  <si>
    <t>519ﾅｶ</t>
  </si>
  <si>
    <t>1996/09/20</t>
  </si>
  <si>
    <t>豊饒の裏にひそむ危機 / 大来佐武郎監修 ; 橋本道夫 [ほか] 編.-- 中央法規出版; 1990.10.-- (講座[地球環境] / 大来佐武郎監修 ; 橋本道夫 [ほか] 編 ; 第1巻 . 地球規模の環境問題||チキュウ キボ ノ カンキョウ モンダイ ; 1).</t>
  </si>
  <si>
    <t>519ﾊｼ1</t>
  </si>
  <si>
    <t>1996/07/12</t>
  </si>
  <si>
    <t>貧しさから生じる資源の枯渇 / 大来佐武郎監修 ; 橋本道夫 [ほか] 編.-- 中央法規出版; 1990.8.-- (講座[地球環境] / 大来佐武郎監修 ; 橋本道夫 [ほか] 編 ; 第2巻 . 地球規模の環境問題||チキュウ キボ ノ カンキョウ モンダイ ; 2).</t>
  </si>
  <si>
    <t>519ﾊｼ2</t>
  </si>
  <si>
    <t>地球環境と経済 : 地球環境保全型経済システムをめざして / 大来佐武郎監修 ; 橋本道夫 [ほか] 編.-- 中央法規出版; 1990.9.-- (講座[地球環境] / 大来佐武郎監修 ; 橋本道夫 [ほか] 編 ; 第3巻).</t>
  </si>
  <si>
    <t>519ﾊｼ3</t>
  </si>
  <si>
    <t>地球環境と政治 : 地球環境保全のための新たな国際協調体制の確立に向けて / 大来佐武郎監修 ; 橋本道夫 [ほか] 編.-- 中央法規出版; 1990.11.-- (講座[地球環境] / 大来佐武郎監修 ; 橋本道夫 [ほか] 編 ; 第4巻).</t>
  </si>
  <si>
    <t>519ﾊｼ4</t>
  </si>
  <si>
    <t>地球環境と市民 : 地球にやさしいライフスタイル, 地域, 適正技術 / 大来佐武郎監修 ; 橋本道夫 [ほか] 編.-- 中央法規出版; 1990.11.-- (講座[地球環境] / 大来佐武郎監修 ; 橋本道夫 [ほか] 編 ; 第5巻).</t>
  </si>
  <si>
    <t>519ﾊｼ5</t>
  </si>
  <si>
    <t>写真で見る環境問題 / 長谷川三雄著.-- 成文堂; 2001.2.</t>
  </si>
  <si>
    <t>519ﾊｾ</t>
  </si>
  <si>
    <t>機械工学</t>
    <rPh sb="0" eb="2">
      <t>キカイ</t>
    </rPh>
    <rPh sb="2" eb="4">
      <t>コウガク</t>
    </rPh>
    <phoneticPr fontId="4"/>
  </si>
  <si>
    <t>機構学のアプローチ / 斎藤二郎著.-- 大河出版; 1976.11.-- (技能ブックス / 技能士の友編集部編著 ; 15).</t>
  </si>
  <si>
    <t>531.3ｻｲ</t>
  </si>
  <si>
    <t>機械図面のヨミカタ / 技能士の友編集部編著.-- 大河出版; 1973.8.-- (技能ブックス / 技能士の友編集部編著 ; 12).</t>
  </si>
  <si>
    <t>532ｷﾞﾉ</t>
  </si>
  <si>
    <t>トヨタを知るということ / 中沢孝夫, 赤池学著.-- 講談社; 2000.4.</t>
  </si>
  <si>
    <t>537.06ﾅｶ</t>
  </si>
  <si>
    <t>日本自動車企業のグローバル経営 : 日本化か現地化か / 高橋泰隆著.-- 日本経済評論社; 1997.5.</t>
  </si>
  <si>
    <t>537.09ﾀｶ</t>
  </si>
  <si>
    <t>分業と競争 : 競争優位のアウトソーシング・マネジメント / 武石彰著.-- 有斐閣; 2003.4.</t>
  </si>
  <si>
    <t>537.09ﾀｹ</t>
  </si>
  <si>
    <t>リーディングスサプライヤー・システム : 新しい企業間関係を創る / 藤本隆宏, 西口敏宏, 伊藤秀史編.-- 有斐閣; 1998.1.</t>
  </si>
  <si>
    <t>537.09ﾌｼﾞ</t>
  </si>
  <si>
    <t>宇宙開発戦争 : 「ミサイル防衛」と「宇宙ビジネス」の最前線 / ヘレン・カルディコット, クレイグ・アイゼンドラス著 ; 植田那美, 益岡賢訳.-- 作品社; 2009.4.</t>
  </si>
  <si>
    <t>538.9ｶﾙ</t>
  </si>
  <si>
    <t>大地の告発 : 戦慄のコバルト爆弾疑惑 / ウラル・カザフ核被害調査団編.-- リベルタ出版; 1993.4.-- (Libretto ; 4).</t>
  </si>
  <si>
    <t>539.68ｳﾗ</t>
  </si>
  <si>
    <t>電気工学</t>
    <rPh sb="0" eb="2">
      <t>デンキ</t>
    </rPh>
    <rPh sb="2" eb="4">
      <t>コウガク</t>
    </rPh>
    <phoneticPr fontId="4"/>
  </si>
  <si>
    <t>エンロン崩壊の真実 / Peter C. Fusaro, Ross M. Miller著 ; 橋本碩也訳.-- 税務経理協会; 2002.11.</t>
  </si>
  <si>
    <t>540.92ﾌｻ</t>
  </si>
  <si>
    <t>衰退するアメリカ原子力のジレンマに直面して / Alan E.Waltar著 ; 高木直行訳.-- 日刊工業新聞社; 1999.3.</t>
  </si>
  <si>
    <t>543.5ｳｵ</t>
  </si>
  <si>
    <t>原子力の未来 : 持続可能な発展への構想 / 鳥井弘之著.-- 日本経済新聞社; 1999.5.</t>
  </si>
  <si>
    <t>543.5ﾄﾘ</t>
  </si>
  <si>
    <t>コミュニケーションの科学 : マルチメディア社会の基礎理論 / E・M・ロジャーズ著 ; 安田寿明訳.-- 共立出版; 1992.7.</t>
  </si>
  <si>
    <t>547ﾛｼﾞ</t>
  </si>
  <si>
    <t>現代情報理論 / 有本卓著 ; 電子情報通信学会編.-- 電子情報通信学会; 1978.1.-- (情報とシステムシリーズ).</t>
  </si>
  <si>
    <t>547.1ｱﾘ</t>
  </si>
  <si>
    <t>1995/02/06</t>
  </si>
  <si>
    <t>標準ATM教科書 / マルチメディア通信研究会編.-- アスキー; 1995.3.-- (ポイント図解式).</t>
  </si>
  <si>
    <t>547.2ﾏﾙ</t>
  </si>
  <si>
    <t>1998/10/20</t>
  </si>
  <si>
    <t>The Internet for scientists and engineers : online tools and resources / Brian J. Thomas ; : SPIE Optical Engineering Press : pbk, : IEEE Press : pbk.-- 1996 ed.-- SPIE Optical Engineering Press.</t>
  </si>
  <si>
    <t>: SPIE Optical Engineering Press : pbk</t>
  </si>
  <si>
    <t>547.48TH</t>
  </si>
  <si>
    <t>図解でおぼえるMew+αの使い方 : Emacs‐Lispで広がるEmacsの世界 / 神山文雄,小西健司著.-- 翔泳社; 2002.2.</t>
  </si>
  <si>
    <t>547.48ｶﾐ</t>
  </si>
  <si>
    <t>2002/08/13</t>
  </si>
  <si>
    <t>インターネットの光と影 : 被害者・加害者にならないための情報倫理入門 / 情報教育学研究会(IEC)・情報倫理教育研究グループ編.-- 北大路書房; 2000.9.</t>
  </si>
  <si>
    <t>547.48ｼﾞﾖ</t>
  </si>
  <si>
    <t>PC-UNIXのWWW-DB連携プログラミング : PostgreSQL,OpenZOLARによるWebアプリケーション開発 : Linux/FreeBSD / 中嶋睦月著.-- 日経BP社.</t>
  </si>
  <si>
    <t>547.48ﾅｶ</t>
  </si>
  <si>
    <t>2000/01/24</t>
  </si>
  <si>
    <t>TCP/IPネットワーク管理 : UNIXシステム管理者のための / Craig Hunt著 ; 坂本真訳.-- インターナショナル・トムソン・パブリッシング・ジャパン.</t>
  </si>
  <si>
    <t>547.48ﾊﾝ</t>
  </si>
  <si>
    <t>1996/10/01</t>
  </si>
  <si>
    <t>CodeWarriorによるMacintosh Javaプログラミング / バリー・ブーン, デーブ・マーク著 ; 滝沢徹, 牧野祐子訳.-- アジソン・ウェスレイ・パブリッシャーズ・ジャパン.-- (アジソン・ウェスレイJavaシリーズ ; 2).</t>
  </si>
  <si>
    <t>547.48ﾌﾞﾝ</t>
  </si>
  <si>
    <t>1999/10/29</t>
  </si>
  <si>
    <t>インターネット・クイック・リファレンス / ポール・E・ホフマン著 ; 創知社ハイテックライツ翻訳・編集協力.-- ジャストシステム; 1994.7.</t>
  </si>
  <si>
    <t>547.48ﾎﾌ</t>
  </si>
  <si>
    <t>マスタリングTCP/IP / 竹下隆史, 荒井透, 苅田幸雄共著 ; 入門編 - 情報セキュリティ編.-- オーム社; 1994.6-.</t>
  </si>
  <si>
    <t>インターネットワーク編</t>
  </si>
  <si>
    <t>547.48ﾏｽ</t>
  </si>
  <si>
    <t>コンピュータ概論 / 小迫秀夫編.-- 共立出版; 1990.10.</t>
  </si>
  <si>
    <t>548.2ｺｻ</t>
  </si>
  <si>
    <t>パターン理解 / 白井良明編.-- オーム社; 1987.8.-- (知識工学講座 ; 9).</t>
  </si>
  <si>
    <t>548.2ｼﾗ</t>
  </si>
  <si>
    <t>コンピュータ・アーキテクチャ : 設計・実現・評価の定量的アプローチ / David A. Patterson, John L. Hennessy著 ; 富田眞治, 村上和彰, 新實治男訳 ; : 新装版.-- 日経BP社.</t>
  </si>
  <si>
    <t>548.2ﾊﾟﾀ</t>
  </si>
  <si>
    <t>1994/05/17</t>
  </si>
  <si>
    <t>コンピュータアーキテクチャと論理設計 / Thomas C.Bartee [著] ; 姫野俊一 [ほか] 訳 ; 1, 2.-- 丸善; 1996.3-1996.8.</t>
  </si>
  <si>
    <t>548.2ﾊﾞﾃ1</t>
  </si>
  <si>
    <t>Intelligent robotic planning systems / Phillip C-Y. Sheu, Q. Xue ; : pbk..-- World Scientific; c1993.-- (World Scientific series in robotics and automated systems ; vol. 3).</t>
  </si>
  <si>
    <t>548.3SH</t>
  </si>
  <si>
    <t>エレクトロニクスデバイスと薄膜 / 二瓶公志, 柴田進著.-- 早稲田大学出版部; 1991.2.-- (エレクトロニクスと材料 / 犬塚直夫, 伊藤糾次編 ; 2).</t>
  </si>
  <si>
    <t>549ﾆﾍ</t>
  </si>
  <si>
    <t>1996/02/13</t>
  </si>
  <si>
    <t>エレクトロニクス材料 / 平野正浩, 北沢宏一著 ; 笛木和雄, 渡辺正編.-- 大日本図書; 1989.7.-- (新化学ライブラリー / 日本化学会編).</t>
  </si>
  <si>
    <t>549ﾋﾗ</t>
  </si>
  <si>
    <t>1996/02/15</t>
  </si>
  <si>
    <t>エレクトロニクス有機材料 : 基礎と応用 / 弘岡正明, 斎藤省吾編著.-- 共立出版; 1991.7.</t>
  </si>
  <si>
    <t>549ﾋﾛ</t>
  </si>
  <si>
    <t>Fundamentals of modern VLSI devices / Yuan Taur, Tak H. Ning ; : hbk, : pbk.-- Cambridge University Press; 1998.</t>
  </si>
  <si>
    <t>549.7TA</t>
  </si>
  <si>
    <t>最新LSI用語事典 / エレクトロニクス編集部編.-- オーム社; 1988.7.</t>
  </si>
  <si>
    <t>549.7ｴﾚ</t>
  </si>
  <si>
    <t>光励起プロセスの基礎 : プロセスの低温・無損傷化を実現 / 高橋清 [ほか] 編著.-- 工業調査会; 1994.3.</t>
  </si>
  <si>
    <t>549.8ﾀｶ</t>
  </si>
  <si>
    <t>超高速光スイッチング技術 / 神谷武志, 荒川泰彦共編.-- 培風館; 1993.7.</t>
  </si>
  <si>
    <t>549.9ｶﾐ</t>
  </si>
  <si>
    <t>光情報材料 / 神谷武志編 ; 荒川泰彦 [ほか] 共著.-- 丸善; 1988.12.-- (Maruzen advanced technology / 菅野卓雄 [ほか] 編集 ; 材料工学編 M03).</t>
  </si>
  <si>
    <t>光エレクトロニクス / 左貝潤一, 杉村陽著.-- 朝倉書店; 1993.9.</t>
  </si>
  <si>
    <t>549.9ｻｶ</t>
  </si>
  <si>
    <t>光情報処理 / 辻内順平, 一岡芳樹, 峯本工共著.-- オーム社; 1989.7.-- (応用物理学シリーズ / 応用物理学会編 ; . 専門コース||センモン コース).</t>
  </si>
  <si>
    <t>549.9ﾂｼﾞ</t>
  </si>
  <si>
    <t>コヒーレント光量子工学 / 大津元一著.-- 朝倉書店; 1990.11.-- (先端科学技術シリーズ / 大越孝敬 [ほか] 編集 ; B . エレクトロニクス||エレクトロニクス ; 1).</t>
  </si>
  <si>
    <t>549.95ｵｵ</t>
  </si>
  <si>
    <t>海洋工学・船舶工学</t>
    <rPh sb="0" eb="2">
      <t>カイヨウ</t>
    </rPh>
    <rPh sb="2" eb="4">
      <t>コウガク</t>
    </rPh>
    <rPh sb="5" eb="7">
      <t>センパク</t>
    </rPh>
    <rPh sb="7" eb="9">
      <t>コウガク</t>
    </rPh>
    <phoneticPr fontId="4"/>
  </si>
  <si>
    <t>戦争請負会社 / P・W・シンガー著 ; 山崎淳訳.-- 日本放送出版協会; 2004.12.</t>
  </si>
  <si>
    <t>559.07ｼﾝ</t>
  </si>
  <si>
    <t>アメリカの巨大軍需産業 / 広瀬隆著.-- 集英社; 2001.4.-- (集英社新書 ; 0087A).</t>
  </si>
  <si>
    <t>559.09ﾋﾛ</t>
  </si>
  <si>
    <t>原爆はこうして開発された / 山崎正勝, 日野川静枝編著.-- 増補.-- 青木書店; 1997.5.</t>
  </si>
  <si>
    <t>559.7ﾔﾏ</t>
  </si>
  <si>
    <t>2007/09/07</t>
  </si>
  <si>
    <t>核解体 : 人類は恐怖から解放されるか / 吉田文彦著.-- 岩波書店; 1995.6.-- (岩波新書 ; 新赤版 396).</t>
  </si>
  <si>
    <t>559.7ﾖｼ</t>
  </si>
  <si>
    <t>1995/06/24</t>
  </si>
  <si>
    <t>製造工学</t>
    <rPh sb="0" eb="2">
      <t>セイゾウ</t>
    </rPh>
    <rPh sb="2" eb="4">
      <t>コウガク</t>
    </rPh>
    <phoneticPr fontId="4"/>
  </si>
  <si>
    <t>586.62ﾄﾗ</t>
  </si>
  <si>
    <t>産業</t>
    <rPh sb="0" eb="2">
      <t>サンギョウ</t>
    </rPh>
    <phoneticPr fontId="4"/>
  </si>
  <si>
    <t>北東アジアのグランドデザイン : 発展と共生へのシナリオ / 北東アジア・グランドデザイン研究会編著.-- 日本経済評論社; 2003.1.-- (NIRAチャレンジ・ブックス).</t>
  </si>
  <si>
    <t>601.2ﾎｸ</t>
  </si>
  <si>
    <t>シリコンバレー創世記 : 地域産業と大学の共進化 / 磯辺剛彦著.-- 白桃書房; 2000.1.</t>
  </si>
  <si>
    <t>602.53ｲｿ</t>
  </si>
  <si>
    <t>商業</t>
    <rPh sb="0" eb="2">
      <t>ショウギョウ</t>
    </rPh>
    <phoneticPr fontId="4"/>
  </si>
  <si>
    <t>カラオケ化する世界 / ジョウ・シュン, フランチェスカ・タロッコ著 ; 松田和也訳.-- 青土社; 2008.1.</t>
  </si>
  <si>
    <t>673.9ｼﾞﾖ</t>
  </si>
  <si>
    <t>現代広告学を学ぶ人のために / 山本武利編.-- 世界思想社; 1998.5.</t>
  </si>
  <si>
    <t>674ﾔﾏ</t>
  </si>
  <si>
    <t>消費者理解のための心理学 / 杉本徹雄編著.-- 福村出版; 1997.6.</t>
  </si>
  <si>
    <t>675ｽｷﾞ</t>
  </si>
  <si>
    <t>ブランド・エクイティ戦略 : 競争優位をつくりだす名前、シンボル、スローガン / D・A・アーカー著 ; 陶山計介 [ほか] 訳.-- ダイヤモンド社; 1994.1.</t>
  </si>
  <si>
    <t>675.3ｱｶ</t>
  </si>
  <si>
    <t>貿易と海外投資の分析と実務 / 岩城剛 [ほか] 編著.-- 文眞堂; 1994.11.</t>
  </si>
  <si>
    <t>678ｲﾜ</t>
  </si>
  <si>
    <t>Trade, growth and development : the role of politics and institutions : proceedings of the 12th Arne Ryde Symposium, 13-14 June 1991, in honour of Bo Södersten / edited by Göte Hansson.-- Routledge; 1993.</t>
  </si>
  <si>
    <t>678.1AR</t>
  </si>
  <si>
    <t>Studies in public regulation / edited by Gary Fromm ; : pbk.-- MIT Press; 1983, c1981.-- (MIT Press series on the regulation of economic activity ; 4).</t>
  </si>
  <si>
    <t>678.1FR</t>
  </si>
  <si>
    <t>中国のWTO加盟と日中韓貿易の将来 : 3国シンクタンクの共同研究 / 阿部一知, 浦田秀次郎編著.-- 日本経済評論社; 2002.3.-- (NIRAチャレンジ・ブックス).</t>
  </si>
  <si>
    <t>678.21ｱﾍﾞ</t>
  </si>
  <si>
    <t>運輸・交通</t>
    <rPh sb="0" eb="2">
      <t>ウンユ</t>
    </rPh>
    <rPh sb="3" eb="5">
      <t>コウツウ</t>
    </rPh>
    <phoneticPr fontId="4"/>
  </si>
  <si>
    <t>観光の経済学 / M.T. シンクレア, M.スタブラー著.-- 学文社; 2001.4.</t>
  </si>
  <si>
    <t>689ｼﾝ</t>
  </si>
  <si>
    <t>通信事業</t>
    <rPh sb="0" eb="2">
      <t>ツウシン</t>
    </rPh>
    <rPh sb="2" eb="4">
      <t>ジギョウ</t>
    </rPh>
    <phoneticPr fontId="4"/>
  </si>
  <si>
    <t>Broadcasting in the United Kingdom : a guide to information sources / Barrie MacDonald.-- Mansell Pub. Ltd.; 1988.</t>
  </si>
  <si>
    <t>699.23MA</t>
  </si>
  <si>
    <t>1996/11/21</t>
  </si>
  <si>
    <t>芸術・美術</t>
    <rPh sb="0" eb="2">
      <t>ゲイジュツ</t>
    </rPh>
    <rPh sb="3" eb="5">
      <t>ビジュツ</t>
    </rPh>
    <phoneticPr fontId="4"/>
  </si>
  <si>
    <t>アトリエインカーブ : 現代アートの魔球 / 神谷梢著.-- 創元社; 2010.5.</t>
  </si>
  <si>
    <t>702.06ｶﾐ</t>
  </si>
  <si>
    <t>沖縄県立芸術大学美術工芸学部卒業制作図録 / 沖縄県立芸術大学美術工芸学部編 ; 1989 - 第4回 1992.-- 沖縄県立芸術大学芸術振興財団; 1990-.</t>
  </si>
  <si>
    <t>1990</t>
  </si>
  <si>
    <t>708ｵｷ90</t>
  </si>
  <si>
    <t>1995/08/03</t>
  </si>
  <si>
    <t>京都市立芸術大学美術学部卒業・修了制作図録 / 京都市立芸術大学美術学部 図展委員会編 ; 昭和62年度作品展 - 2013年度作品展.-- 京都市立芸術大学美術学部父兄会; 1988.3-.</t>
  </si>
  <si>
    <t>1990年度作品展</t>
  </si>
  <si>
    <t>708ｷﾖ90</t>
  </si>
  <si>
    <t>1995/07/26</t>
  </si>
  <si>
    <t>1996年度作品展</t>
  </si>
  <si>
    <t>708ｷﾖ96</t>
  </si>
  <si>
    <t>2007/10/05</t>
  </si>
  <si>
    <t>1997年度作品展</t>
  </si>
  <si>
    <t>708ｷﾖ97</t>
  </si>
  <si>
    <t>2007/05/23</t>
  </si>
  <si>
    <t>1998年度作品展</t>
  </si>
  <si>
    <t>708ｷﾖ98</t>
  </si>
  <si>
    <t>1999/04/13</t>
  </si>
  <si>
    <t>音楽</t>
    <rPh sb="0" eb="2">
      <t>オンガク</t>
    </rPh>
    <phoneticPr fontId="4"/>
  </si>
  <si>
    <t>音の風景とは何か : サウンドスケープの社会誌 / 山岸美穂, 山岸健著.-- 日本放送出版協会; 1999.6.-- (NHKブックス ; 853).</t>
  </si>
  <si>
    <t>760.13ﾔﾏ</t>
  </si>
  <si>
    <t>The new Harvard dictionary of music / edited by Don Michael Randel.-- Belknap Press of Harvard University Press; 1986.</t>
  </si>
  <si>
    <t>760.33RA</t>
  </si>
  <si>
    <t>音楽大事典 / [岸辺成雄ほか編集] ; : set - 6 索引.-- 平凡社; 1981.10-1983.12.</t>
  </si>
  <si>
    <t>1 ア-オ</t>
  </si>
  <si>
    <t>760.33ｷｼ1</t>
  </si>
  <si>
    <t>1996/11/27</t>
  </si>
  <si>
    <t>2 カ-サ</t>
  </si>
  <si>
    <t>760.33ｷｼ2</t>
  </si>
  <si>
    <t>3 シ-テ</t>
  </si>
  <si>
    <t>760.33ｷｼ3</t>
  </si>
  <si>
    <t>4 ト-フ</t>
  </si>
  <si>
    <t>760.33ｷｼ4</t>
  </si>
  <si>
    <t>5 ヘ-ワ</t>
  </si>
  <si>
    <t>760.33ｷｼ5</t>
  </si>
  <si>
    <t>6 索引</t>
  </si>
  <si>
    <t>760.33ｷｼ6</t>
  </si>
  <si>
    <t>Gamelan : cultural interaction and musical development in central Java / Sumarsam ; : pbk..-- University of Chicago Press; 1995.-- (Chicago studies in ethnomusicology).</t>
  </si>
  <si>
    <t>762.24SU</t>
  </si>
  <si>
    <t>The tabla of Lucknow : a cultural analysis of a musical tradition / James Kippen ; : hard covers, : cassette.-- Cambridge University Press; 1988.-- (Cambridge studies in ethnomusicology).</t>
  </si>
  <si>
    <t>: hard covers</t>
  </si>
  <si>
    <t>762.25KI</t>
  </si>
  <si>
    <t>Cassette culture : popular music and technology in north India / Peter Manuel ; : pbk.-- University of Chicago Press; 1993.-- (Chicago studies in ethnomusicology).</t>
  </si>
  <si>
    <t>762.25MA</t>
  </si>
  <si>
    <t>The Arabesk debate : music and musicians in modern Turkey / Martin Stokes.-- Clarendon Press.-- (Oxford studies in social and cultural anthropology).</t>
  </si>
  <si>
    <t>762.26ST</t>
  </si>
  <si>
    <t>1999/02/12</t>
  </si>
  <si>
    <t>May it fill your soul : experiencing Bulgarian music / Timothy Rice ; pbk. : acid-free paper.-- University of Chicago Press; c1994.-- (Chicago studies in ethnomusicology//a).</t>
  </si>
  <si>
    <t>pbk. : acid-free paper</t>
  </si>
  <si>
    <t>762.39RI</t>
  </si>
  <si>
    <t>Representing African music : postcolonial notes, queries, positions / Kofi Agawu ; : hard, : pbk..-- Routledge; 2003.</t>
  </si>
  <si>
    <t>762.4AG</t>
  </si>
  <si>
    <t>Jùjú : a social history and ethnography of an African popular music / Christopher Alan Waterman ; : pbk. : alk. paper, : cloth : alk. paper.-- University of Chicago Press; 1990.-- (Chicago studies in ethnomusicology//a).</t>
  </si>
  <si>
    <t>762.44WA</t>
  </si>
  <si>
    <t>Zouk : world music in the West Indies / Jocelyne Guilbault with Gage Averill, Édouard Benoit, Gregory Rabess ; : pbk.-- University of Chicago Press; 1993.-- (Chicago studies in ethnomusicology).</t>
  </si>
  <si>
    <t>762.59GU</t>
  </si>
  <si>
    <t>Moving away from silence : music of the Peruvian Altiplano and the experience of urban migration / Thomas Turino ; : cloth, : paper.-- University of Chicago Press; c1993.-- (Chicago studies in ethnomusicology).</t>
  </si>
  <si>
    <t>762.6TU</t>
  </si>
  <si>
    <t>On concepts and classifications of musical instruments / Margaret J. Kartomi ; : pbk..-- University of Chicago Press; 1990.-- (Chicago studies in ethnomusicology).</t>
  </si>
  <si>
    <t>763KA</t>
  </si>
  <si>
    <t>ポピュラー音楽の世紀 / 中村とうよう著.-- 岩波書店; 1999.9.-- (岩波新書 ; 新赤版 636).</t>
  </si>
  <si>
    <t>764.7ﾅｶ</t>
  </si>
  <si>
    <t>スポーツ・体育</t>
    <rPh sb="5" eb="7">
      <t>タイイク</t>
    </rPh>
    <phoneticPr fontId="4"/>
  </si>
  <si>
    <t>現代社会における健康と運動 / 竹本正男, 稲垣安二監修 ; 正木健雄 [ほか] 執筆.-- 共栄出版; 1986.4.</t>
  </si>
  <si>
    <t>780.1ﾀｹ</t>
  </si>
  <si>
    <t>体育社会学の方法と課題 / 体育社会学研究会編.-- 道和書院; 1972.10.-- (体育社会学研究 ; 1).</t>
  </si>
  <si>
    <t>780ﾀｲ1</t>
  </si>
  <si>
    <t>2001/11/21</t>
  </si>
  <si>
    <t>現代スポーツ論 / 体育社会学研究会編.-- 道和書院; 1973.10.-- (体育社会学研究 ; 2).</t>
  </si>
  <si>
    <t>780ﾀｲ2</t>
  </si>
  <si>
    <t>体育とスポーツ集団の社会学 / 体育社会学研究会編.-- 道和書院; 1974.10.-- (体育社会学研究 ; 3).</t>
  </si>
  <si>
    <t>780ﾀｲ3</t>
  </si>
  <si>
    <t>コミュニティ・スポーツの課題 / 体育社会学研究会編.-- 道和書院; 1975.10.-- (体育社会学研究 ; 4).</t>
  </si>
  <si>
    <t>780ﾀｲ4</t>
  </si>
  <si>
    <t>体育・スポーツ指導者の現状と課題 / 体育社会学研究会編.-- 道和書院; 1976.9.-- (体育社会学研究 ; 5).</t>
  </si>
  <si>
    <t>780ﾀｲ5</t>
  </si>
  <si>
    <t>スポーツ参与の社会学 / 体育社会学研究会編.-- 道和書院; 1977.10.-- (体育社会学研究 ; 6).</t>
  </si>
  <si>
    <t>780ﾀｲ6</t>
  </si>
  <si>
    <t>スポーツ政策論 / 体育社会学研究会編.-- 道和書院; 1978.12.-- (体育社会学研究 ; 7).</t>
  </si>
  <si>
    <t>780ﾀｲ7</t>
  </si>
  <si>
    <t>スポーツ行動の文化社会学的基礎 / 体育社会学研究会編.-- 道和書院; 1979.10.-- (体育社会学研究 ; 8).</t>
  </si>
  <si>
    <t>780ﾀｲ8</t>
  </si>
  <si>
    <t>体育授業の社会学 / 体育社会学研究会編.-- 道和書院; 1980.10.-- (体育社会学研究 ; 9).</t>
  </si>
  <si>
    <t>780ﾀｲ9</t>
  </si>
  <si>
    <t>レイ・ウイリアムズのスキルフル・ラグビー / レイ・ウイリアムズ著 ; 徳増浩司訳 ; 日本ラグビーフットボール協会監修.-- ベースボール・マガジン社; 1980.10.</t>
  </si>
  <si>
    <t>783.48ｳｲ</t>
  </si>
  <si>
    <t>ラグビーとイギリス人 : ラグビーフットボール発達の社会学的研究 / エリク・ダニング, ケネス・シャド共著 ; 大西鉄之祐, 大沼賢治共訳.-- ベースボール・マガジン社; 1983.3.</t>
  </si>
  <si>
    <t>783.48ﾀﾞﾝ</t>
  </si>
  <si>
    <t>言語</t>
    <rPh sb="0" eb="2">
      <t>ゲンゴ</t>
    </rPh>
    <phoneticPr fontId="4"/>
  </si>
  <si>
    <t>言語科学への招待 / 郡司隆男著.-- 丸善; 1988.12.-- (Frontier technology series ; [023]).</t>
  </si>
  <si>
    <t>*</t>
    <phoneticPr fontId="4"/>
  </si>
  <si>
    <t>801ｸﾞﾝ</t>
  </si>
  <si>
    <t>文化のインターフェイス : 境界・界面・越境 / 日本記号学会編.-- 東海大学出版会; 1988.5.-- (記号学研究 / 日本記号学会編 ; 7).</t>
  </si>
  <si>
    <t>801ﾆﾎ</t>
  </si>
  <si>
    <t>1995/11/14</t>
  </si>
  <si>
    <t>記号学とは何か : メッセージと信号 / ルイ・プリエート [著] ; 丸山圭三郎訳.-- 新装復刊版.-- 白水社; 1998.6.</t>
  </si>
  <si>
    <t>801ﾌﾟﾘ</t>
  </si>
  <si>
    <t>1998/08/26</t>
  </si>
  <si>
    <t>Metaphors we live by / George Lakoff and Mark Johnson ; : pbk.-- University of Chicago Press; c1980.</t>
  </si>
  <si>
    <t>801.01LA</t>
  </si>
  <si>
    <t>社会言語学 / 真田信治 [ほか] 著.-- 3刷.-- 桜楓社; 1993.9.</t>
  </si>
  <si>
    <t>801.03ｻﾅ</t>
  </si>
  <si>
    <t>言語心理学 / 坂野登, 天野清著.-- 新読書社; 1993.4.</t>
  </si>
  <si>
    <t>801.04ｻｶ</t>
  </si>
  <si>
    <t>Women, fire, and dangerous things : what categories reveal about the mind / George Lakoff ; : pbk.-- University of Chicago Press; 1990, c1987.</t>
  </si>
  <si>
    <t>801.04LA</t>
  </si>
  <si>
    <t>Mental spaces : aspects of meaning construction in natural language / Gilles Fauconnier ; : hbk, : pbk.-- Cambridge University Press; 1994.</t>
  </si>
  <si>
    <t>801.4FA</t>
  </si>
  <si>
    <t>変形統語論 : チョムスキー拡大標準理論解説 / アンドリュー・ラドフォード著 ; 吉田正治訳.-- 研究社出版; 1984.8.</t>
  </si>
  <si>
    <t>801.5ﾗﾄﾞ</t>
  </si>
  <si>
    <t>言語学百科事典 / デイヴィッド・クリスタル著 ; 佐久間淳一 [ほか] 訳.-- 大修館書店; 1992.4.</t>
  </si>
  <si>
    <t>*R</t>
    <phoneticPr fontId="4"/>
  </si>
  <si>
    <t>803.3ｸﾘ</t>
  </si>
  <si>
    <t>1994/12/19</t>
  </si>
  <si>
    <t>日本語</t>
    <rPh sb="0" eb="3">
      <t>ニホンゴ</t>
    </rPh>
    <phoneticPr fontId="4"/>
  </si>
  <si>
    <t>知恵蔵 : 朝日現代用語 ; 1990 - 2007.-- 朝日新聞社; 1990.1-2007.1.</t>
  </si>
  <si>
    <t>813.7ﾁｴ05-1</t>
  </si>
  <si>
    <t>言語表現法講義 / 加藤典洋著.-- 岩波書店; 1996.10.-- (岩波テキストブックス).</t>
  </si>
  <si>
    <t>816ｶﾄ</t>
  </si>
  <si>
    <t>文章読本さん江 / 斎藤美奈子著.-- 筑摩書房; 2002.2.</t>
  </si>
  <si>
    <t>816ｻｲ</t>
  </si>
  <si>
    <t>2004/12/13</t>
  </si>
  <si>
    <t>記者ハンドブック : 新聞用字用語集 / 共同通信社編著.-- 第12版.-- 共同通信社; 2010.10.</t>
  </si>
  <si>
    <t>816.07ｷﾖ</t>
  </si>
  <si>
    <t>2011/01/11</t>
  </si>
  <si>
    <t>レトリックの記号論 / 佐藤信夫 [著].-- 講談社; 1993.11.-- (講談社学術文庫 ; [1098]).</t>
  </si>
  <si>
    <t>816.2ｻﾄ</t>
  </si>
  <si>
    <t>卒論を書こう : テーマ探しからスタイルまで / 栩木伸明著.-- 第2版.-- 三修社; 2006.9.</t>
  </si>
  <si>
    <t>816.5ﾄﾁ</t>
  </si>
  <si>
    <t>2011/10/02</t>
  </si>
  <si>
    <t>アメリカ式論文の書き方 / ロン・フライ著 ; 酒井一夫訳.-- 東京図書; 1994.2.</t>
  </si>
  <si>
    <t>816.5ﾌﾗ</t>
  </si>
  <si>
    <t>英語</t>
    <rPh sb="0" eb="2">
      <t>エイゴ</t>
    </rPh>
    <phoneticPr fontId="4"/>
  </si>
  <si>
    <t>現代人のための英語の常識百科 / 岩崎春雄, 忍足欣四郎, 小島義郎編.-- 研究社出版; 1988.1.</t>
  </si>
  <si>
    <t>*</t>
    <phoneticPr fontId="4"/>
  </si>
  <si>
    <t>830.7ｲﾜ</t>
  </si>
  <si>
    <t>1997/07/31</t>
  </si>
  <si>
    <t>リーダーズ英和辞典 / 松田徳一郎, 横山一郎, 東信行編集 ; 岡村祐輔 [ほか] 執筆 ; : 並装, : 革装.-- 研究社; 1984.5.</t>
  </si>
  <si>
    <t>: 並装</t>
  </si>
  <si>
    <t>833ﾘﾀﾞ</t>
  </si>
  <si>
    <t>意味論から見た語法 / 柏野健次著.-- 研究社出版; 1993.9.</t>
  </si>
  <si>
    <t>835ｶｼ</t>
  </si>
  <si>
    <t>Basic American grammar and usage : an ESL/EFL handbook / by Marcel Danesi ; pbk..-- Barron's Educational Series; c2006.</t>
  </si>
  <si>
    <t>835DA</t>
  </si>
  <si>
    <t>2011/11/09</t>
  </si>
  <si>
    <t>英語文体論 / 池田拓朗著.-- 研究社出版; 1992.8.</t>
  </si>
  <si>
    <t>836ｲｹ</t>
  </si>
  <si>
    <t>MLA英語論文の手引 / J.ジバルディ, W.S.アクタート編著 ; 原田敬一訳編.-- 第3版.-- 北星堂書店; 1990.10.</t>
  </si>
  <si>
    <t>836.5ｼﾞﾊﾞ</t>
  </si>
  <si>
    <t>1998/01/15</t>
  </si>
  <si>
    <t>これなら書ける英文手紙のやさしい文例集 / 小川妙子, ロナルド・ファード著.-- 新星出版社; 1993.6.</t>
  </si>
  <si>
    <t>836.6ｵｶﾞ</t>
  </si>
  <si>
    <t>1995/02/01</t>
  </si>
  <si>
    <t>英文手紙の決まりパターン : これでらくらく書ける 出す相手によって書き分けられる / 宮脇俊文編著.-- SSコミュニケーションズ; 1993.10.</t>
  </si>
  <si>
    <t>836.6ﾐﾔ</t>
  </si>
  <si>
    <t>翻訳英文法 : 訳し方のルール / 安西徹雄著 ; : 新装版.-- 日本翻訳家養成センター; 1986.8.-- (Babel双書).</t>
  </si>
  <si>
    <t>837.5ｱﾝ</t>
  </si>
  <si>
    <t>The expanding universe of English / 東京大学教養学部英語教室編 ; [1], 2, 2:CDset.-- 東京大学出版会; 1994-2000.</t>
  </si>
  <si>
    <t>837.7ﾄｳ</t>
  </si>
  <si>
    <t>1995/07/05</t>
  </si>
  <si>
    <t>フランス語</t>
    <rPh sb="4" eb="5">
      <t>ゴ</t>
    </rPh>
    <phoneticPr fontId="4"/>
  </si>
  <si>
    <t>新スタンダード仏和辞典 / 鈴木信太郎 [ほか] 著.-- 大修館書店; 1987.5.</t>
  </si>
  <si>
    <t>853ｽｽﾞ</t>
  </si>
  <si>
    <t>その他の諸言語</t>
    <rPh sb="2" eb="3">
      <t>タ</t>
    </rPh>
    <rPh sb="4" eb="7">
      <t>ショゲンゴ</t>
    </rPh>
    <phoneticPr fontId="4"/>
  </si>
  <si>
    <t>スワヒリ・日本語辞典 / 和崎洋一編.-- 養徳社; 1980.9.</t>
  </si>
  <si>
    <t>*R</t>
    <phoneticPr fontId="4"/>
  </si>
  <si>
    <t>894.7ﾜｻﾞ</t>
  </si>
  <si>
    <t>1995/02/28</t>
  </si>
  <si>
    <t>文学</t>
    <rPh sb="0" eb="2">
      <t>ブンガク</t>
    </rPh>
    <phoneticPr fontId="4"/>
  </si>
  <si>
    <t>政治への挑戦 / [小森陽一ほか執筆].-- 岩波書店; 2003.10.-- (岩波講座文学 / 小森陽一 [ほか] 編集委員 ; 10).</t>
  </si>
  <si>
    <t>908ｺﾓ10</t>
  </si>
  <si>
    <t>身体と性 / [松浦寿輝ほか執筆].-- 岩波書店; 2002.11.-- (岩波講座文学 / 小森陽一 [ほか] 編集委員 ; 11).</t>
  </si>
  <si>
    <t>908ｺﾓ11</t>
  </si>
  <si>
    <t>フィクションか歴史か / [兵藤裕己ほか執筆].-- 岩波書店; 2002.9.-- (岩波講座文学 / 小森陽一 [ほか] 編集委員 ; 9).</t>
  </si>
  <si>
    <t>908ｺﾓ9</t>
  </si>
  <si>
    <t>日本文学</t>
    <rPh sb="0" eb="2">
      <t>ニホン</t>
    </rPh>
    <rPh sb="2" eb="4">
      <t>ブンガク</t>
    </rPh>
    <phoneticPr fontId="4"/>
  </si>
  <si>
    <t>生ましめんかな : 「栗原貞子記念平和文庫」開設記念 / 栗原貞子記念平和文庫運営委員会編.-- 広島女学院; 2009.7.</t>
  </si>
  <si>
    <t>910.26ｸﾘ</t>
  </si>
  <si>
    <t>2009/07/14</t>
  </si>
  <si>
    <t>特集『漱石と明治』 / 小森陽一, 石原千秋編.-- 翰林書房; 1995.11.-- (漱石研究 ; 第5号).</t>
  </si>
  <si>
    <t>910.26ﾅﾂ5</t>
  </si>
  <si>
    <t>原爆詩一八一人集 : 1945〜2007年 / 長津功三良 [ほか] 編.-- コールサック社; 2007.8.</t>
  </si>
  <si>
    <t>911.56ﾅｶﾞ</t>
  </si>
  <si>
    <t>2007/08/21</t>
  </si>
  <si>
    <t>権力と笑のはざ間で / 飯沢匡著.-- 青土社; 1987.6.</t>
  </si>
  <si>
    <t>912.6ｲｲ</t>
  </si>
  <si>
    <t>今昔物語集を読む / 小峯和明編.-- 吉川弘文館; 2008.12.-- (歴史と古典).</t>
  </si>
  <si>
    <t>913.37ｺﾐ</t>
  </si>
  <si>
    <t>今昔物語集の世界構想 / 前田雅之著.-- 笠間書院; 1999.10.</t>
  </si>
  <si>
    <t>913.37ﾏｴ</t>
  </si>
  <si>
    <t>2001/10/23</t>
  </si>
  <si>
    <t>ベイビー、グッドモーニング / 河野裕著.-- 角川書店.-- (角川文庫 ; 角川スニーカー文庫||カドカワ スニーカー ブンコ ; 17339).</t>
  </si>
  <si>
    <t>913.6ｺｳ</t>
  </si>
  <si>
    <t>デンデラ / 佐藤友哉著.-- 新潮社; 2011.5.-- (新潮文庫 ; 9178, さ-63-3).</t>
  </si>
  <si>
    <t>913.6ｻﾄ</t>
  </si>
  <si>
    <t>アフリカの瞳 / 帚木蓬生著.-- 講談社; 2004.7.</t>
  </si>
  <si>
    <t>913.6ﾊﾊ</t>
  </si>
  <si>
    <t>若手記者が聞く被爆者の物語 / 朝日新聞長崎総局編.-- 朝日新聞出版; 2009.7.-- (朝日文庫 ; [あ50-1] . ナガサキノート||ナガサキ ノート ; 1).</t>
  </si>
  <si>
    <t>916ｱｻ1</t>
  </si>
  <si>
    <t>2009/08/01</t>
  </si>
  <si>
    <t>千羽鶴 : 原爆の子の像の記録 / 豊田清史 [著] . 黒い蝶 : 原爆前後の手記 / 松岡鶴次 [著].-- 日本図書センター; 1991.5.-- (日本の原爆記録 / 家永三郎, 小田切秀雄, 黒古一夫編集 ; 7).</t>
  </si>
  <si>
    <t>916ｲｴ7</t>
  </si>
  <si>
    <t>2003/01/10</t>
  </si>
  <si>
    <t>証言は消えない広島の記録I ; 炎の日から20年広島の記録II / 中国新聞社 [編].-- 日本図書センター; 1991.5.-- (日本の原爆記録 / 家永三郎, 小田切秀雄, 黒古一夫編集 ; 10).</t>
  </si>
  <si>
    <t>916ｲｴ10</t>
  </si>
  <si>
    <t>絶後の記録 : 広島原子爆弾の手記 / 小倉豊文著.-- 中央公論社; 1982.7.-- (中公文庫).</t>
  </si>
  <si>
    <t>916ｵｸﾞ</t>
  </si>
  <si>
    <t>2003/12/19</t>
  </si>
  <si>
    <t>学徒出陣 / わだつみ会編.-- 岩波書店; 1993.8.</t>
  </si>
  <si>
    <t>916ｶﾞｸ</t>
  </si>
  <si>
    <t>2002/06/24</t>
  </si>
  <si>
    <t>戦争見物 : 世界紛争地帯を歩く / 小磯文雄著.-- 飛鳥新社; 1995.2.</t>
  </si>
  <si>
    <t>916ｺｲ</t>
  </si>
  <si>
    <t>ピカドン : だれも知らなかった子どもたちの原爆体験記.-- 講談社; 2003.7.</t>
  </si>
  <si>
    <t>916ｺｳ</t>
  </si>
  <si>
    <t>広島第二県女二年西組 : 原爆で死んだ級友たち / 関千枝子著.-- 筑摩書房; 1988.6.-- (ちくま文庫).</t>
  </si>
  <si>
    <t>916ｾｷ</t>
  </si>
  <si>
    <t>ある軍属の物語 : 草津の墓碑銘 / 河東三郎著.-- 日本図書センター; 1992.5.-- (「戦争と平和」市民の記録 ; 12).</t>
  </si>
  <si>
    <t>916ｾﾝ12</t>
  </si>
  <si>
    <t>この子を残して / 永井隆著.-- 第2版.-- 中央出版社; 1976.1.</t>
  </si>
  <si>
    <t>916ﾅｶﾞ</t>
  </si>
  <si>
    <t>夏雲 : 広島女学院原爆被災誌 / 広島女学院教職員組合平和教育委員会編.-- 改訂版.-- 広島女学院教職員組合; 1976.4.</t>
  </si>
  <si>
    <t>916ﾋﾛ</t>
  </si>
  <si>
    <t>木下順二集 / 木下順二著 ; 江藤文夫 [ほか] 編纂 ; 1 - 16: 付録: 月報.-- 第2刷.-- 岩波書店; 2000.12-2001.7.</t>
  </si>
  <si>
    <t>5</t>
  </si>
  <si>
    <t>918.68ｷﾉ5</t>
  </si>
  <si>
    <t>6</t>
  </si>
  <si>
    <t>918.68ｷﾉ6</t>
  </si>
  <si>
    <t>7</t>
  </si>
  <si>
    <t>918.68ｷﾉ7</t>
  </si>
  <si>
    <t>8</t>
  </si>
  <si>
    <t>918.68ｷﾉ8</t>
  </si>
  <si>
    <t>9</t>
  </si>
  <si>
    <t>918.68ｷﾉ9</t>
  </si>
  <si>
    <t>10</t>
  </si>
  <si>
    <t>918.68ｷﾉ10</t>
  </si>
  <si>
    <t>11</t>
  </si>
  <si>
    <t>918.68ｷﾉ11</t>
  </si>
  <si>
    <t>12</t>
  </si>
  <si>
    <t>918.68ｷﾉ12</t>
  </si>
  <si>
    <t>13</t>
  </si>
  <si>
    <t>918.68ｷﾉ13</t>
  </si>
  <si>
    <t>14</t>
  </si>
  <si>
    <t>918.68ｷﾉ14</t>
  </si>
  <si>
    <t>15</t>
  </si>
  <si>
    <t>918.68ｷﾉ15</t>
  </si>
  <si>
    <t>16 : [本体]</t>
  </si>
  <si>
    <t>918.68ｷﾉ16-1</t>
  </si>
  <si>
    <t>16: 付録: 月報</t>
  </si>
  <si>
    <t>918.68ｷﾉ16-2</t>
  </si>
  <si>
    <t>中国文学</t>
    <rPh sb="0" eb="2">
      <t>チュウゴク</t>
    </rPh>
    <rPh sb="2" eb="4">
      <t>ブンガク</t>
    </rPh>
    <phoneticPr fontId="4"/>
  </si>
  <si>
    <t>明末のはぐれ知識人 : 馮夢龍と蘇州文化 / 大木康著.-- 講談社; 1995.4.-- (講談社選書メチエ ; 45).</t>
  </si>
  <si>
    <t>923.5ｵｵ</t>
  </si>
  <si>
    <t>英米文学</t>
    <rPh sb="0" eb="2">
      <t>エイベイ</t>
    </rPh>
    <rPh sb="2" eb="4">
      <t>ブンガク</t>
    </rPh>
    <phoneticPr fontId="4"/>
  </si>
  <si>
    <t>The new Cambridge bibliography of English literature / edited by George Watson ; v. 1 - v. 5.-- University Press; 1969-1977.</t>
  </si>
  <si>
    <t>930.2NE1</t>
  </si>
  <si>
    <t>930.2NE2</t>
  </si>
  <si>
    <t>v. 3</t>
  </si>
  <si>
    <t>930.2NE3</t>
  </si>
  <si>
    <t>v. 4</t>
  </si>
  <si>
    <t>930.2NE4</t>
  </si>
  <si>
    <t>930.2NE5</t>
  </si>
  <si>
    <t>New essays on the Rise of Silas Lapham / edited by Donald E. Pease ; : hbk, : pbk.-- Cambridge University Press; 1991.-- (The American novel / general editor, Emory Elliott).</t>
  </si>
  <si>
    <t>930.3NE</t>
    <phoneticPr fontId="4"/>
  </si>
  <si>
    <t>ディキンスン詩集 / ディキンスン [著] ; 新倉俊一訳編.-- 思潮社; 1993.6.-- (海外詩文庫 ; 2).</t>
  </si>
  <si>
    <t>931ﾃﾞｲ</t>
  </si>
  <si>
    <t>舞踏会へ向かう三人の農夫 / リチャード・パワーズ [著] ; 柴田元幸訳.-- みすず書房; 2000.4.</t>
  </si>
  <si>
    <t>933ﾊﾟﾜ</t>
  </si>
  <si>
    <t>2009/11/05</t>
  </si>
  <si>
    <t>その他の諸文学</t>
    <rPh sb="2" eb="3">
      <t>タ</t>
    </rPh>
    <rPh sb="4" eb="5">
      <t>ショ</t>
    </rPh>
    <rPh sb="5" eb="7">
      <t>ブンガク</t>
    </rPh>
    <phoneticPr fontId="4"/>
  </si>
  <si>
    <t>ケルトの名残とアイルランド文化 / 風呂本武敏編著.-- 溪水社; 1999.2.</t>
  </si>
  <si>
    <t>993.2ﾌﾛ</t>
  </si>
  <si>
    <t>2016/04/08</t>
  </si>
  <si>
    <t>譲渡希望</t>
    <rPh sb="0" eb="2">
      <t>ジョウト</t>
    </rPh>
    <rPh sb="2" eb="4">
      <t>キボウ</t>
    </rPh>
    <phoneticPr fontId="4"/>
  </si>
  <si>
    <t>照会番号</t>
    <rPh sb="0" eb="2">
      <t>ショウカイ</t>
    </rPh>
    <rPh sb="2" eb="4">
      <t>バンゴウ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</si>
</sst>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_ "/>
    <numFmt numFmtId="177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3" fontId="9" fillId="0" borderId="0" xfId="1" applyNumberFormat="1" applyFont="1">
      <alignment vertical="center"/>
    </xf>
    <xf numFmtId="0" fontId="10" fillId="0" borderId="0" xfId="1" applyFont="1">
      <alignment vertical="center"/>
    </xf>
    <xf numFmtId="3" fontId="9" fillId="0" borderId="0" xfId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 wrapText="1"/>
    </xf>
    <xf numFmtId="176" fontId="8" fillId="0" borderId="1" xfId="2" applyNumberFormat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right" vertical="top"/>
    </xf>
    <xf numFmtId="0" fontId="9" fillId="0" borderId="1" xfId="2" applyFont="1" applyFill="1" applyBorder="1">
      <alignment vertical="center"/>
    </xf>
    <xf numFmtId="177" fontId="8" fillId="0" borderId="1" xfId="2" applyNumberFormat="1" applyFont="1" applyFill="1" applyBorder="1">
      <alignment vertical="center"/>
    </xf>
    <xf numFmtId="177" fontId="8" fillId="0" borderId="1" xfId="2" applyNumberFormat="1" applyFont="1" applyFill="1" applyBorder="1" applyAlignment="1">
      <alignment horizontal="right" vertical="center"/>
    </xf>
    <xf numFmtId="38" fontId="8" fillId="0" borderId="1" xfId="3" applyFont="1" applyFill="1" applyBorder="1" applyAlignment="1">
      <alignment vertical="center" shrinkToFit="1"/>
    </xf>
    <xf numFmtId="0" fontId="5" fillId="2" borderId="2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2" applyFont="1" applyFill="1" applyBorder="1">
      <alignment vertical="center"/>
    </xf>
    <xf numFmtId="0" fontId="10" fillId="0" borderId="2" xfId="2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3"/>
  <sheetViews>
    <sheetView tabSelected="1" workbookViewId="0">
      <pane ySplit="1" topLeftCell="A2" activePane="bottomLeft" state="frozen"/>
      <selection pane="bottomLeft" activeCell="C14" sqref="C14"/>
    </sheetView>
  </sheetViews>
  <sheetFormatPr defaultRowHeight="13.5" x14ac:dyDescent="0.15"/>
  <cols>
    <col min="1" max="1" width="8.5" bestFit="1" customWidth="1"/>
    <col min="2" max="2" width="8.875" bestFit="1" customWidth="1"/>
    <col min="3" max="3" width="10.875" bestFit="1" customWidth="1"/>
    <col min="4" max="4" width="51.5" style="8" customWidth="1"/>
    <col min="5" max="5" width="8.5" customWidth="1"/>
    <col min="6" max="6" width="2.5" customWidth="1"/>
    <col min="7" max="7" width="8.25" customWidth="1"/>
    <col min="8" max="8" width="9" bestFit="1" customWidth="1"/>
    <col min="9" max="9" width="6.25" bestFit="1" customWidth="1"/>
    <col min="10" max="10" width="5.375" bestFit="1" customWidth="1"/>
    <col min="11" max="11" width="8.25" bestFit="1" customWidth="1"/>
  </cols>
  <sheetData>
    <row r="1" spans="1:12" ht="24.75" customHeight="1" x14ac:dyDescent="0.15">
      <c r="A1" s="9" t="s">
        <v>2218</v>
      </c>
      <c r="B1" s="9" t="s">
        <v>0</v>
      </c>
      <c r="C1" s="9" t="s">
        <v>1</v>
      </c>
      <c r="D1" s="9" t="s">
        <v>2</v>
      </c>
      <c r="E1" s="9" t="s">
        <v>3</v>
      </c>
      <c r="F1" s="9"/>
      <c r="G1" s="9" t="s">
        <v>4</v>
      </c>
      <c r="H1" s="9" t="str">
        <f>"受入日"</f>
        <v>受入日</v>
      </c>
      <c r="I1" s="10" t="s">
        <v>5</v>
      </c>
      <c r="J1" s="9" t="s">
        <v>6</v>
      </c>
      <c r="K1" s="30" t="s">
        <v>7</v>
      </c>
      <c r="L1" s="34" t="s">
        <v>2217</v>
      </c>
    </row>
    <row r="2" spans="1:12" ht="24" x14ac:dyDescent="0.15">
      <c r="A2" s="11">
        <v>1</v>
      </c>
      <c r="B2" s="12" t="s">
        <v>8</v>
      </c>
      <c r="C2" s="13">
        <v>607957</v>
      </c>
      <c r="D2" s="14" t="s">
        <v>9</v>
      </c>
      <c r="E2" s="15" t="s">
        <v>10</v>
      </c>
      <c r="F2" s="16" t="s">
        <v>11</v>
      </c>
      <c r="G2" s="17" t="s">
        <v>12</v>
      </c>
      <c r="H2" s="18" t="s">
        <v>13</v>
      </c>
      <c r="I2" s="19">
        <v>2316</v>
      </c>
      <c r="J2" s="20">
        <v>100</v>
      </c>
      <c r="K2" s="31"/>
      <c r="L2" s="35"/>
    </row>
    <row r="3" spans="1:12" x14ac:dyDescent="0.15">
      <c r="A3" s="11">
        <v>2</v>
      </c>
      <c r="B3" s="12" t="s">
        <v>8</v>
      </c>
      <c r="C3" s="13">
        <v>456296</v>
      </c>
      <c r="D3" s="14" t="s">
        <v>14</v>
      </c>
      <c r="E3" s="15" t="s">
        <v>10</v>
      </c>
      <c r="F3" s="16" t="s">
        <v>11</v>
      </c>
      <c r="G3" s="17" t="s">
        <v>15</v>
      </c>
      <c r="H3" s="18" t="s">
        <v>16</v>
      </c>
      <c r="I3" s="19">
        <v>8157</v>
      </c>
      <c r="J3" s="20">
        <v>100</v>
      </c>
      <c r="K3" s="31"/>
      <c r="L3" s="35"/>
    </row>
    <row r="4" spans="1:12" ht="24" x14ac:dyDescent="0.15">
      <c r="A4" s="11">
        <v>3</v>
      </c>
      <c r="B4" s="12" t="s">
        <v>8</v>
      </c>
      <c r="C4" s="13">
        <v>1406320</v>
      </c>
      <c r="D4" s="14" t="s">
        <v>17</v>
      </c>
      <c r="E4" s="15" t="s">
        <v>10</v>
      </c>
      <c r="F4" s="16" t="s">
        <v>11</v>
      </c>
      <c r="G4" s="17" t="s">
        <v>18</v>
      </c>
      <c r="H4" s="18" t="s">
        <v>19</v>
      </c>
      <c r="I4" s="19">
        <v>6301</v>
      </c>
      <c r="J4" s="20">
        <v>100</v>
      </c>
      <c r="K4" s="31"/>
      <c r="L4" s="35"/>
    </row>
    <row r="5" spans="1:12" ht="108" x14ac:dyDescent="0.15">
      <c r="A5" s="11">
        <v>4</v>
      </c>
      <c r="B5" s="12" t="s">
        <v>8</v>
      </c>
      <c r="C5" s="13">
        <v>1270648</v>
      </c>
      <c r="D5" s="14" t="s">
        <v>20</v>
      </c>
      <c r="E5" s="15" t="s">
        <v>21</v>
      </c>
      <c r="F5" s="16" t="s">
        <v>11</v>
      </c>
      <c r="G5" s="17" t="s">
        <v>22</v>
      </c>
      <c r="H5" s="18" t="s">
        <v>23</v>
      </c>
      <c r="I5" s="19">
        <v>19448</v>
      </c>
      <c r="J5" s="20">
        <v>500</v>
      </c>
      <c r="K5" s="31"/>
      <c r="L5" s="35"/>
    </row>
    <row r="6" spans="1:12" ht="24" x14ac:dyDescent="0.15">
      <c r="A6" s="11">
        <v>5</v>
      </c>
      <c r="B6" s="21" t="s">
        <v>8</v>
      </c>
      <c r="C6" s="22">
        <v>1923810</v>
      </c>
      <c r="D6" s="23" t="s">
        <v>24</v>
      </c>
      <c r="E6" s="24" t="s">
        <v>10</v>
      </c>
      <c r="F6" s="25"/>
      <c r="G6" s="23" t="s">
        <v>25</v>
      </c>
      <c r="H6" s="26" t="str">
        <f t="shared" ref="H6:H12" si="0">"2001/06/19"</f>
        <v>2001/06/19</v>
      </c>
      <c r="I6" s="27">
        <v>3213</v>
      </c>
      <c r="J6" s="28">
        <v>100</v>
      </c>
      <c r="K6" s="32" t="s">
        <v>26</v>
      </c>
      <c r="L6" s="35"/>
    </row>
    <row r="7" spans="1:12" ht="24" x14ac:dyDescent="0.15">
      <c r="A7" s="11">
        <v>6</v>
      </c>
      <c r="B7" s="21" t="s">
        <v>8</v>
      </c>
      <c r="C7" s="22">
        <v>1923827</v>
      </c>
      <c r="D7" s="23" t="s">
        <v>27</v>
      </c>
      <c r="E7" s="24" t="s">
        <v>10</v>
      </c>
      <c r="F7" s="25"/>
      <c r="G7" s="23" t="s">
        <v>28</v>
      </c>
      <c r="H7" s="26" t="str">
        <f t="shared" si="0"/>
        <v>2001/06/19</v>
      </c>
      <c r="I7" s="27">
        <v>3213</v>
      </c>
      <c r="J7" s="28">
        <v>100</v>
      </c>
      <c r="K7" s="32" t="s">
        <v>26</v>
      </c>
      <c r="L7" s="35"/>
    </row>
    <row r="8" spans="1:12" ht="24" x14ac:dyDescent="0.15">
      <c r="A8" s="11">
        <v>7</v>
      </c>
      <c r="B8" s="21" t="s">
        <v>8</v>
      </c>
      <c r="C8" s="22">
        <v>1923865</v>
      </c>
      <c r="D8" s="23" t="s">
        <v>29</v>
      </c>
      <c r="E8" s="24" t="s">
        <v>10</v>
      </c>
      <c r="F8" s="25"/>
      <c r="G8" s="23" t="s">
        <v>30</v>
      </c>
      <c r="H8" s="26" t="str">
        <f t="shared" si="0"/>
        <v>2001/06/19</v>
      </c>
      <c r="I8" s="27">
        <v>3213</v>
      </c>
      <c r="J8" s="28">
        <v>100</v>
      </c>
      <c r="K8" s="32" t="s">
        <v>26</v>
      </c>
      <c r="L8" s="35"/>
    </row>
    <row r="9" spans="1:12" ht="24" x14ac:dyDescent="0.15">
      <c r="A9" s="11">
        <v>8</v>
      </c>
      <c r="B9" s="21" t="s">
        <v>8</v>
      </c>
      <c r="C9" s="22">
        <v>1923872</v>
      </c>
      <c r="D9" s="23" t="s">
        <v>31</v>
      </c>
      <c r="E9" s="24" t="s">
        <v>10</v>
      </c>
      <c r="F9" s="25"/>
      <c r="G9" s="23" t="s">
        <v>32</v>
      </c>
      <c r="H9" s="26" t="str">
        <f t="shared" si="0"/>
        <v>2001/06/19</v>
      </c>
      <c r="I9" s="27">
        <v>3591</v>
      </c>
      <c r="J9" s="28">
        <v>100</v>
      </c>
      <c r="K9" s="32" t="s">
        <v>26</v>
      </c>
      <c r="L9" s="35"/>
    </row>
    <row r="10" spans="1:12" ht="24" x14ac:dyDescent="0.15">
      <c r="A10" s="11">
        <v>9</v>
      </c>
      <c r="B10" s="21" t="s">
        <v>8</v>
      </c>
      <c r="C10" s="22">
        <v>1923896</v>
      </c>
      <c r="D10" s="23" t="s">
        <v>33</v>
      </c>
      <c r="E10" s="24" t="s">
        <v>10</v>
      </c>
      <c r="F10" s="25"/>
      <c r="G10" s="23" t="s">
        <v>34</v>
      </c>
      <c r="H10" s="26" t="str">
        <f t="shared" si="0"/>
        <v>2001/06/19</v>
      </c>
      <c r="I10" s="27">
        <v>3591</v>
      </c>
      <c r="J10" s="28">
        <v>100</v>
      </c>
      <c r="K10" s="32" t="s">
        <v>26</v>
      </c>
      <c r="L10" s="35"/>
    </row>
    <row r="11" spans="1:12" ht="24" x14ac:dyDescent="0.15">
      <c r="A11" s="11">
        <v>10</v>
      </c>
      <c r="B11" s="21" t="s">
        <v>8</v>
      </c>
      <c r="C11" s="22">
        <v>1923902</v>
      </c>
      <c r="D11" s="23" t="s">
        <v>35</v>
      </c>
      <c r="E11" s="24" t="s">
        <v>36</v>
      </c>
      <c r="F11" s="25"/>
      <c r="G11" s="23" t="s">
        <v>37</v>
      </c>
      <c r="H11" s="26" t="str">
        <f t="shared" si="0"/>
        <v>2001/06/19</v>
      </c>
      <c r="I11" s="27">
        <v>3402</v>
      </c>
      <c r="J11" s="28">
        <v>100</v>
      </c>
      <c r="K11" s="32" t="s">
        <v>26</v>
      </c>
      <c r="L11" s="35"/>
    </row>
    <row r="12" spans="1:12" ht="24" x14ac:dyDescent="0.15">
      <c r="A12" s="11">
        <v>11</v>
      </c>
      <c r="B12" s="21" t="s">
        <v>8</v>
      </c>
      <c r="C12" s="22">
        <v>1923919</v>
      </c>
      <c r="D12" s="23" t="s">
        <v>38</v>
      </c>
      <c r="E12" s="24" t="s">
        <v>10</v>
      </c>
      <c r="F12" s="25"/>
      <c r="G12" s="23" t="s">
        <v>39</v>
      </c>
      <c r="H12" s="26" t="str">
        <f t="shared" si="0"/>
        <v>2001/06/19</v>
      </c>
      <c r="I12" s="27">
        <v>3402</v>
      </c>
      <c r="J12" s="28">
        <v>100</v>
      </c>
      <c r="K12" s="32" t="s">
        <v>26</v>
      </c>
      <c r="L12" s="35"/>
    </row>
    <row r="13" spans="1:12" ht="48" x14ac:dyDescent="0.15">
      <c r="A13" s="11">
        <v>12</v>
      </c>
      <c r="B13" s="12" t="s">
        <v>8</v>
      </c>
      <c r="C13" s="13">
        <v>1285116</v>
      </c>
      <c r="D13" s="14" t="s">
        <v>40</v>
      </c>
      <c r="E13" s="15" t="s">
        <v>10</v>
      </c>
      <c r="F13" s="16" t="s">
        <v>11</v>
      </c>
      <c r="G13" s="17" t="s">
        <v>41</v>
      </c>
      <c r="H13" s="18" t="s">
        <v>42</v>
      </c>
      <c r="I13" s="19">
        <v>7953</v>
      </c>
      <c r="J13" s="20">
        <v>100</v>
      </c>
      <c r="K13" s="31"/>
      <c r="L13" s="35"/>
    </row>
    <row r="14" spans="1:12" ht="48" x14ac:dyDescent="0.15">
      <c r="A14" s="11">
        <v>13</v>
      </c>
      <c r="B14" s="12" t="s">
        <v>8</v>
      </c>
      <c r="C14" s="13">
        <v>1672015</v>
      </c>
      <c r="D14" s="14" t="s">
        <v>43</v>
      </c>
      <c r="E14" s="15" t="s">
        <v>44</v>
      </c>
      <c r="F14" s="16" t="s">
        <v>11</v>
      </c>
      <c r="G14" s="17" t="s">
        <v>45</v>
      </c>
      <c r="H14" s="18" t="s">
        <v>46</v>
      </c>
      <c r="I14" s="19">
        <v>12445</v>
      </c>
      <c r="J14" s="20">
        <v>500</v>
      </c>
      <c r="K14" s="31"/>
      <c r="L14" s="35"/>
    </row>
    <row r="15" spans="1:12" ht="48" x14ac:dyDescent="0.15">
      <c r="A15" s="11">
        <v>14</v>
      </c>
      <c r="B15" s="12" t="s">
        <v>8</v>
      </c>
      <c r="C15" s="13">
        <v>1687491</v>
      </c>
      <c r="D15" s="14" t="s">
        <v>47</v>
      </c>
      <c r="E15" s="15" t="s">
        <v>10</v>
      </c>
      <c r="F15" s="16" t="s">
        <v>11</v>
      </c>
      <c r="G15" s="17" t="s">
        <v>48</v>
      </c>
      <c r="H15" s="18" t="s">
        <v>49</v>
      </c>
      <c r="I15" s="19">
        <v>12455</v>
      </c>
      <c r="J15" s="20">
        <v>500</v>
      </c>
      <c r="K15" s="31"/>
      <c r="L15" s="35"/>
    </row>
    <row r="16" spans="1:12" ht="48" x14ac:dyDescent="0.15">
      <c r="A16" s="11">
        <v>15</v>
      </c>
      <c r="B16" s="12" t="s">
        <v>8</v>
      </c>
      <c r="C16" s="13">
        <v>147996</v>
      </c>
      <c r="D16" s="14" t="s">
        <v>50</v>
      </c>
      <c r="E16" s="15" t="s">
        <v>10</v>
      </c>
      <c r="F16" s="16" t="s">
        <v>11</v>
      </c>
      <c r="G16" s="17" t="s">
        <v>51</v>
      </c>
      <c r="H16" s="18" t="s">
        <v>16</v>
      </c>
      <c r="I16" s="19">
        <v>2356</v>
      </c>
      <c r="J16" s="20">
        <v>100</v>
      </c>
      <c r="K16" s="31"/>
      <c r="L16" s="35"/>
    </row>
    <row r="17" spans="1:12" ht="48" x14ac:dyDescent="0.15">
      <c r="A17" s="11">
        <v>16</v>
      </c>
      <c r="B17" s="12" t="s">
        <v>8</v>
      </c>
      <c r="C17" s="13">
        <v>207720</v>
      </c>
      <c r="D17" s="14" t="s">
        <v>52</v>
      </c>
      <c r="E17" s="15" t="s">
        <v>10</v>
      </c>
      <c r="F17" s="16" t="s">
        <v>11</v>
      </c>
      <c r="G17" s="17" t="s">
        <v>51</v>
      </c>
      <c r="H17" s="18" t="s">
        <v>16</v>
      </c>
      <c r="I17" s="19">
        <v>2327</v>
      </c>
      <c r="J17" s="20">
        <v>100</v>
      </c>
      <c r="K17" s="31"/>
      <c r="L17" s="35"/>
    </row>
    <row r="18" spans="1:12" ht="48" x14ac:dyDescent="0.15">
      <c r="A18" s="11">
        <v>17</v>
      </c>
      <c r="B18" s="12" t="s">
        <v>8</v>
      </c>
      <c r="C18" s="13">
        <v>629027</v>
      </c>
      <c r="D18" s="14" t="s">
        <v>53</v>
      </c>
      <c r="E18" s="15" t="s">
        <v>10</v>
      </c>
      <c r="F18" s="16" t="s">
        <v>11</v>
      </c>
      <c r="G18" s="17" t="s">
        <v>51</v>
      </c>
      <c r="H18" s="18" t="s">
        <v>13</v>
      </c>
      <c r="I18" s="19">
        <v>1828</v>
      </c>
      <c r="J18" s="20">
        <v>100</v>
      </c>
      <c r="K18" s="31"/>
      <c r="L18" s="35"/>
    </row>
    <row r="19" spans="1:12" ht="36" x14ac:dyDescent="0.15">
      <c r="A19" s="11">
        <v>18</v>
      </c>
      <c r="B19" s="12" t="s">
        <v>8</v>
      </c>
      <c r="C19" s="13">
        <v>1010183</v>
      </c>
      <c r="D19" s="14" t="s">
        <v>54</v>
      </c>
      <c r="E19" s="15" t="s">
        <v>10</v>
      </c>
      <c r="F19" s="16" t="s">
        <v>11</v>
      </c>
      <c r="G19" s="17" t="s">
        <v>51</v>
      </c>
      <c r="H19" s="18" t="s">
        <v>55</v>
      </c>
      <c r="I19" s="19">
        <v>1928</v>
      </c>
      <c r="J19" s="20">
        <v>100</v>
      </c>
      <c r="K19" s="31"/>
      <c r="L19" s="35"/>
    </row>
    <row r="20" spans="1:12" ht="36" x14ac:dyDescent="0.15">
      <c r="A20" s="11">
        <v>19</v>
      </c>
      <c r="B20" s="12" t="s">
        <v>8</v>
      </c>
      <c r="C20" s="13">
        <v>1042023</v>
      </c>
      <c r="D20" s="14" t="s">
        <v>56</v>
      </c>
      <c r="E20" s="15" t="s">
        <v>10</v>
      </c>
      <c r="F20" s="16" t="s">
        <v>11</v>
      </c>
      <c r="G20" s="17" t="s">
        <v>51</v>
      </c>
      <c r="H20" s="18" t="s">
        <v>55</v>
      </c>
      <c r="I20" s="19">
        <v>1928</v>
      </c>
      <c r="J20" s="20">
        <v>100</v>
      </c>
      <c r="K20" s="31"/>
      <c r="L20" s="35"/>
    </row>
    <row r="21" spans="1:12" ht="24" x14ac:dyDescent="0.15">
      <c r="A21" s="11">
        <v>20</v>
      </c>
      <c r="B21" s="12" t="s">
        <v>8</v>
      </c>
      <c r="C21" s="13">
        <v>461184</v>
      </c>
      <c r="D21" s="14" t="s">
        <v>57</v>
      </c>
      <c r="E21" s="15" t="s">
        <v>10</v>
      </c>
      <c r="F21" s="16" t="s">
        <v>11</v>
      </c>
      <c r="G21" s="17" t="s">
        <v>58</v>
      </c>
      <c r="H21" s="18" t="s">
        <v>59</v>
      </c>
      <c r="I21" s="19">
        <v>25492</v>
      </c>
      <c r="J21" s="20">
        <v>1000</v>
      </c>
      <c r="K21" s="31"/>
      <c r="L21" s="35"/>
    </row>
    <row r="22" spans="1:12" ht="24" x14ac:dyDescent="0.15">
      <c r="A22" s="11">
        <v>21</v>
      </c>
      <c r="B22" s="12" t="s">
        <v>8</v>
      </c>
      <c r="C22" s="13">
        <v>1266979</v>
      </c>
      <c r="D22" s="14" t="s">
        <v>60</v>
      </c>
      <c r="E22" s="15" t="s">
        <v>10</v>
      </c>
      <c r="F22" s="16" t="s">
        <v>11</v>
      </c>
      <c r="G22" s="17" t="s">
        <v>61</v>
      </c>
      <c r="H22" s="18" t="s">
        <v>62</v>
      </c>
      <c r="I22" s="19">
        <v>7888</v>
      </c>
      <c r="J22" s="20">
        <v>100</v>
      </c>
      <c r="K22" s="31"/>
      <c r="L22" s="35"/>
    </row>
    <row r="23" spans="1:12" ht="24" x14ac:dyDescent="0.15">
      <c r="A23" s="11">
        <v>22</v>
      </c>
      <c r="B23" s="12" t="s">
        <v>8</v>
      </c>
      <c r="C23" s="13">
        <v>2265537</v>
      </c>
      <c r="D23" s="14" t="s">
        <v>63</v>
      </c>
      <c r="E23" s="15" t="s">
        <v>10</v>
      </c>
      <c r="F23" s="16" t="s">
        <v>11</v>
      </c>
      <c r="G23" s="17" t="s">
        <v>64</v>
      </c>
      <c r="H23" s="18" t="s">
        <v>65</v>
      </c>
      <c r="I23" s="19">
        <v>7512</v>
      </c>
      <c r="J23" s="20">
        <v>100</v>
      </c>
      <c r="K23" s="31"/>
      <c r="L23" s="35"/>
    </row>
    <row r="24" spans="1:12" ht="36" x14ac:dyDescent="0.15">
      <c r="A24" s="11">
        <v>23</v>
      </c>
      <c r="B24" s="12" t="s">
        <v>8</v>
      </c>
      <c r="C24" s="13">
        <v>1277081</v>
      </c>
      <c r="D24" s="14" t="s">
        <v>66</v>
      </c>
      <c r="E24" s="15" t="s">
        <v>67</v>
      </c>
      <c r="F24" s="16" t="s">
        <v>11</v>
      </c>
      <c r="G24" s="17" t="s">
        <v>68</v>
      </c>
      <c r="H24" s="18" t="s">
        <v>69</v>
      </c>
      <c r="I24" s="19">
        <v>5061</v>
      </c>
      <c r="J24" s="20">
        <v>100</v>
      </c>
      <c r="K24" s="31"/>
      <c r="L24" s="35"/>
    </row>
    <row r="25" spans="1:12" ht="48" x14ac:dyDescent="0.15">
      <c r="A25" s="11">
        <v>24</v>
      </c>
      <c r="B25" s="12" t="s">
        <v>8</v>
      </c>
      <c r="C25" s="13">
        <v>862578</v>
      </c>
      <c r="D25" s="14" t="s">
        <v>70</v>
      </c>
      <c r="E25" s="15" t="s">
        <v>10</v>
      </c>
      <c r="F25" s="16" t="s">
        <v>11</v>
      </c>
      <c r="G25" s="17" t="s">
        <v>71</v>
      </c>
      <c r="H25" s="18" t="s">
        <v>72</v>
      </c>
      <c r="I25" s="19">
        <v>12792</v>
      </c>
      <c r="J25" s="20">
        <v>500</v>
      </c>
      <c r="K25" s="31" t="s">
        <v>26</v>
      </c>
      <c r="L25" s="35"/>
    </row>
    <row r="26" spans="1:12" ht="60" x14ac:dyDescent="0.15">
      <c r="A26" s="11">
        <v>25</v>
      </c>
      <c r="B26" s="12" t="s">
        <v>8</v>
      </c>
      <c r="C26" s="13">
        <v>837903</v>
      </c>
      <c r="D26" s="14" t="s">
        <v>73</v>
      </c>
      <c r="E26" s="15" t="s">
        <v>10</v>
      </c>
      <c r="F26" s="16" t="s">
        <v>11</v>
      </c>
      <c r="G26" s="17" t="s">
        <v>74</v>
      </c>
      <c r="H26" s="18" t="s">
        <v>75</v>
      </c>
      <c r="I26" s="19">
        <v>11726</v>
      </c>
      <c r="J26" s="20">
        <v>500</v>
      </c>
      <c r="K26" s="31" t="s">
        <v>26</v>
      </c>
      <c r="L26" s="35"/>
    </row>
    <row r="27" spans="1:12" ht="60" x14ac:dyDescent="0.15">
      <c r="A27" s="11">
        <v>26</v>
      </c>
      <c r="B27" s="12" t="s">
        <v>8</v>
      </c>
      <c r="C27" s="13">
        <v>862585</v>
      </c>
      <c r="D27" s="14" t="s">
        <v>76</v>
      </c>
      <c r="E27" s="15" t="s">
        <v>10</v>
      </c>
      <c r="F27" s="16" t="s">
        <v>11</v>
      </c>
      <c r="G27" s="17" t="s">
        <v>77</v>
      </c>
      <c r="H27" s="18" t="s">
        <v>72</v>
      </c>
      <c r="I27" s="19">
        <v>12792</v>
      </c>
      <c r="J27" s="20">
        <v>500</v>
      </c>
      <c r="K27" s="31" t="s">
        <v>26</v>
      </c>
      <c r="L27" s="35"/>
    </row>
    <row r="28" spans="1:12" ht="60" x14ac:dyDescent="0.15">
      <c r="A28" s="11">
        <v>27</v>
      </c>
      <c r="B28" s="12" t="s">
        <v>8</v>
      </c>
      <c r="C28" s="13">
        <v>886864</v>
      </c>
      <c r="D28" s="14" t="s">
        <v>78</v>
      </c>
      <c r="E28" s="15" t="s">
        <v>10</v>
      </c>
      <c r="F28" s="16" t="s">
        <v>11</v>
      </c>
      <c r="G28" s="17" t="s">
        <v>79</v>
      </c>
      <c r="H28" s="18" t="s">
        <v>80</v>
      </c>
      <c r="I28" s="19">
        <v>14155</v>
      </c>
      <c r="J28" s="20">
        <v>500</v>
      </c>
      <c r="K28" s="31" t="s">
        <v>26</v>
      </c>
      <c r="L28" s="35"/>
    </row>
    <row r="29" spans="1:12" ht="36" x14ac:dyDescent="0.15">
      <c r="A29" s="11">
        <v>28</v>
      </c>
      <c r="B29" s="12" t="s">
        <v>8</v>
      </c>
      <c r="C29" s="13">
        <v>1263176</v>
      </c>
      <c r="D29" s="14" t="s">
        <v>81</v>
      </c>
      <c r="E29" s="15" t="s">
        <v>82</v>
      </c>
      <c r="F29" s="16" t="s">
        <v>11</v>
      </c>
      <c r="G29" s="17" t="s">
        <v>83</v>
      </c>
      <c r="H29" s="18" t="s">
        <v>84</v>
      </c>
      <c r="I29" s="19">
        <v>27115</v>
      </c>
      <c r="J29" s="20">
        <v>1000</v>
      </c>
      <c r="K29" s="31"/>
      <c r="L29" s="35"/>
    </row>
    <row r="30" spans="1:12" x14ac:dyDescent="0.15">
      <c r="A30" s="11">
        <v>29</v>
      </c>
      <c r="B30" s="12" t="s">
        <v>8</v>
      </c>
      <c r="C30" s="13">
        <v>2537269</v>
      </c>
      <c r="D30" s="14" t="s">
        <v>85</v>
      </c>
      <c r="E30" s="15" t="s">
        <v>10</v>
      </c>
      <c r="F30" s="16" t="s">
        <v>11</v>
      </c>
      <c r="G30" s="17" t="s">
        <v>86</v>
      </c>
      <c r="H30" s="18" t="s">
        <v>87</v>
      </c>
      <c r="I30" s="19">
        <v>2211</v>
      </c>
      <c r="J30" s="20">
        <v>100</v>
      </c>
      <c r="K30" s="31"/>
      <c r="L30" s="35"/>
    </row>
    <row r="31" spans="1:12" ht="24" x14ac:dyDescent="0.15">
      <c r="A31" s="11">
        <v>30</v>
      </c>
      <c r="B31" s="21" t="s">
        <v>8</v>
      </c>
      <c r="C31" s="22">
        <v>1966480</v>
      </c>
      <c r="D31" s="23" t="s">
        <v>88</v>
      </c>
      <c r="E31" s="24" t="s">
        <v>10</v>
      </c>
      <c r="F31" s="25"/>
      <c r="G31" s="23" t="s">
        <v>89</v>
      </c>
      <c r="H31" s="26" t="str">
        <f>"2004/03/31"</f>
        <v>2004/03/31</v>
      </c>
      <c r="I31" s="27">
        <v>2268</v>
      </c>
      <c r="J31" s="28">
        <v>100</v>
      </c>
      <c r="K31" s="32"/>
      <c r="L31" s="35"/>
    </row>
    <row r="32" spans="1:12" x14ac:dyDescent="0.15">
      <c r="A32" s="11">
        <v>31</v>
      </c>
      <c r="B32" s="21" t="s">
        <v>8</v>
      </c>
      <c r="C32" s="22">
        <v>2186443</v>
      </c>
      <c r="D32" s="23" t="s">
        <v>90</v>
      </c>
      <c r="E32" s="24" t="s">
        <v>10</v>
      </c>
      <c r="F32" s="25"/>
      <c r="G32" s="23" t="s">
        <v>91</v>
      </c>
      <c r="H32" s="26" t="str">
        <f>"2001/02/13"</f>
        <v>2001/02/13</v>
      </c>
      <c r="I32" s="27">
        <v>1512</v>
      </c>
      <c r="J32" s="28">
        <v>100</v>
      </c>
      <c r="K32" s="32"/>
      <c r="L32" s="35"/>
    </row>
    <row r="33" spans="1:12" ht="24" x14ac:dyDescent="0.15">
      <c r="A33" s="11">
        <v>32</v>
      </c>
      <c r="B33" s="21" t="s">
        <v>8</v>
      </c>
      <c r="C33" s="22">
        <v>1924251</v>
      </c>
      <c r="D33" s="23" t="s">
        <v>92</v>
      </c>
      <c r="E33" s="24" t="s">
        <v>10</v>
      </c>
      <c r="F33" s="25"/>
      <c r="G33" s="23" t="s">
        <v>93</v>
      </c>
      <c r="H33" s="26" t="str">
        <f>"2001/06/28"</f>
        <v>2001/06/28</v>
      </c>
      <c r="I33" s="27">
        <v>2457</v>
      </c>
      <c r="J33" s="28">
        <v>100</v>
      </c>
      <c r="K33" s="32" t="s">
        <v>26</v>
      </c>
      <c r="L33" s="35"/>
    </row>
    <row r="34" spans="1:12" ht="24" x14ac:dyDescent="0.15">
      <c r="A34" s="11">
        <v>33</v>
      </c>
      <c r="B34" s="21" t="s">
        <v>8</v>
      </c>
      <c r="C34" s="22">
        <v>1924268</v>
      </c>
      <c r="D34" s="23" t="s">
        <v>94</v>
      </c>
      <c r="E34" s="24" t="s">
        <v>10</v>
      </c>
      <c r="F34" s="25"/>
      <c r="G34" s="23" t="s">
        <v>95</v>
      </c>
      <c r="H34" s="26" t="str">
        <f>"2001/06/28"</f>
        <v>2001/06/28</v>
      </c>
      <c r="I34" s="27">
        <v>2457</v>
      </c>
      <c r="J34" s="28">
        <v>100</v>
      </c>
      <c r="K34" s="32" t="s">
        <v>26</v>
      </c>
      <c r="L34" s="35"/>
    </row>
    <row r="35" spans="1:12" ht="24" x14ac:dyDescent="0.15">
      <c r="A35" s="11">
        <v>34</v>
      </c>
      <c r="B35" s="21" t="s">
        <v>8</v>
      </c>
      <c r="C35" s="22">
        <v>1924596</v>
      </c>
      <c r="D35" s="23" t="s">
        <v>96</v>
      </c>
      <c r="E35" s="24" t="s">
        <v>10</v>
      </c>
      <c r="F35" s="25"/>
      <c r="G35" s="23" t="s">
        <v>97</v>
      </c>
      <c r="H35" s="26" t="str">
        <f>"2001/07/09"</f>
        <v>2001/07/09</v>
      </c>
      <c r="I35" s="27">
        <v>2363</v>
      </c>
      <c r="J35" s="28">
        <v>100</v>
      </c>
      <c r="K35" s="32"/>
      <c r="L35" s="35"/>
    </row>
    <row r="36" spans="1:12" ht="24" x14ac:dyDescent="0.15">
      <c r="A36" s="11">
        <v>35</v>
      </c>
      <c r="B36" s="12" t="s">
        <v>8</v>
      </c>
      <c r="C36" s="13">
        <v>2684666</v>
      </c>
      <c r="D36" s="14" t="s">
        <v>98</v>
      </c>
      <c r="E36" s="15" t="s">
        <v>10</v>
      </c>
      <c r="F36" s="16" t="s">
        <v>11</v>
      </c>
      <c r="G36" s="17" t="s">
        <v>99</v>
      </c>
      <c r="H36" s="18" t="s">
        <v>100</v>
      </c>
      <c r="I36" s="19">
        <v>3402</v>
      </c>
      <c r="J36" s="20">
        <v>100</v>
      </c>
      <c r="K36" s="31"/>
      <c r="L36" s="35"/>
    </row>
    <row r="37" spans="1:12" x14ac:dyDescent="0.15">
      <c r="A37" s="11">
        <v>36</v>
      </c>
      <c r="B37" s="21" t="s">
        <v>8</v>
      </c>
      <c r="C37" s="22">
        <v>1946888</v>
      </c>
      <c r="D37" s="23" t="s">
        <v>101</v>
      </c>
      <c r="E37" s="24" t="s">
        <v>10</v>
      </c>
      <c r="F37" s="25"/>
      <c r="G37" s="23" t="s">
        <v>102</v>
      </c>
      <c r="H37" s="26" t="str">
        <f>"2003/02/07"</f>
        <v>2003/02/07</v>
      </c>
      <c r="I37" s="27">
        <v>1512</v>
      </c>
      <c r="J37" s="28">
        <v>100</v>
      </c>
      <c r="K37" s="32"/>
      <c r="L37" s="35"/>
    </row>
    <row r="38" spans="1:12" x14ac:dyDescent="0.15">
      <c r="A38" s="11">
        <v>37</v>
      </c>
      <c r="B38" s="12" t="s">
        <v>8</v>
      </c>
      <c r="C38" s="13">
        <v>2876160</v>
      </c>
      <c r="D38" s="14" t="s">
        <v>103</v>
      </c>
      <c r="E38" s="15" t="s">
        <v>10</v>
      </c>
      <c r="F38" s="16" t="s">
        <v>11</v>
      </c>
      <c r="G38" s="17" t="s">
        <v>104</v>
      </c>
      <c r="H38" s="18" t="s">
        <v>105</v>
      </c>
      <c r="I38" s="19">
        <v>2457</v>
      </c>
      <c r="J38" s="20">
        <v>100</v>
      </c>
      <c r="K38" s="31"/>
      <c r="L38" s="35"/>
    </row>
    <row r="39" spans="1:12" ht="36" x14ac:dyDescent="0.15">
      <c r="A39" s="11">
        <v>38</v>
      </c>
      <c r="B39" s="12" t="s">
        <v>8</v>
      </c>
      <c r="C39" s="13">
        <v>2294988</v>
      </c>
      <c r="D39" s="14" t="s">
        <v>106</v>
      </c>
      <c r="E39" s="15" t="s">
        <v>107</v>
      </c>
      <c r="F39" s="16" t="s">
        <v>11</v>
      </c>
      <c r="G39" s="17" t="s">
        <v>108</v>
      </c>
      <c r="H39" s="18" t="s">
        <v>109</v>
      </c>
      <c r="I39" s="19">
        <v>2646</v>
      </c>
      <c r="J39" s="20">
        <v>100</v>
      </c>
      <c r="K39" s="31"/>
      <c r="L39" s="35"/>
    </row>
    <row r="40" spans="1:12" ht="36" x14ac:dyDescent="0.15">
      <c r="A40" s="11">
        <v>39</v>
      </c>
      <c r="B40" s="12" t="s">
        <v>8</v>
      </c>
      <c r="C40" s="13">
        <v>2294995</v>
      </c>
      <c r="D40" s="14" t="s">
        <v>106</v>
      </c>
      <c r="E40" s="15" t="s">
        <v>107</v>
      </c>
      <c r="F40" s="16" t="s">
        <v>11</v>
      </c>
      <c r="G40" s="17" t="s">
        <v>108</v>
      </c>
      <c r="H40" s="18" t="s">
        <v>109</v>
      </c>
      <c r="I40" s="19">
        <v>2646</v>
      </c>
      <c r="J40" s="20">
        <v>100</v>
      </c>
      <c r="K40" s="31"/>
      <c r="L40" s="35"/>
    </row>
    <row r="41" spans="1:12" ht="36" x14ac:dyDescent="0.15">
      <c r="A41" s="11">
        <v>40</v>
      </c>
      <c r="B41" s="12" t="s">
        <v>8</v>
      </c>
      <c r="C41" s="13">
        <v>2295008</v>
      </c>
      <c r="D41" s="14" t="s">
        <v>106</v>
      </c>
      <c r="E41" s="15" t="s">
        <v>107</v>
      </c>
      <c r="F41" s="16" t="s">
        <v>11</v>
      </c>
      <c r="G41" s="17" t="s">
        <v>108</v>
      </c>
      <c r="H41" s="18" t="s">
        <v>109</v>
      </c>
      <c r="I41" s="19">
        <v>2646</v>
      </c>
      <c r="J41" s="20">
        <v>100</v>
      </c>
      <c r="K41" s="31"/>
      <c r="L41" s="35"/>
    </row>
    <row r="42" spans="1:12" ht="36" x14ac:dyDescent="0.15">
      <c r="A42" s="11">
        <v>41</v>
      </c>
      <c r="B42" s="12" t="s">
        <v>8</v>
      </c>
      <c r="C42" s="13">
        <v>2295015</v>
      </c>
      <c r="D42" s="14" t="s">
        <v>106</v>
      </c>
      <c r="E42" s="15" t="s">
        <v>107</v>
      </c>
      <c r="F42" s="16" t="s">
        <v>11</v>
      </c>
      <c r="G42" s="17" t="s">
        <v>108</v>
      </c>
      <c r="H42" s="18" t="s">
        <v>109</v>
      </c>
      <c r="I42" s="19">
        <v>2646</v>
      </c>
      <c r="J42" s="20">
        <v>100</v>
      </c>
      <c r="K42" s="31"/>
      <c r="L42" s="35"/>
    </row>
    <row r="43" spans="1:12" ht="36" x14ac:dyDescent="0.15">
      <c r="A43" s="11">
        <v>42</v>
      </c>
      <c r="B43" s="12" t="s">
        <v>8</v>
      </c>
      <c r="C43" s="13">
        <v>2295022</v>
      </c>
      <c r="D43" s="14" t="s">
        <v>106</v>
      </c>
      <c r="E43" s="15" t="s">
        <v>107</v>
      </c>
      <c r="F43" s="16" t="s">
        <v>11</v>
      </c>
      <c r="G43" s="17" t="s">
        <v>108</v>
      </c>
      <c r="H43" s="18" t="s">
        <v>109</v>
      </c>
      <c r="I43" s="19">
        <v>2646</v>
      </c>
      <c r="J43" s="20">
        <v>100</v>
      </c>
      <c r="K43" s="31"/>
      <c r="L43" s="35"/>
    </row>
    <row r="44" spans="1:12" ht="36" x14ac:dyDescent="0.15">
      <c r="A44" s="11">
        <v>43</v>
      </c>
      <c r="B44" s="12" t="s">
        <v>8</v>
      </c>
      <c r="C44" s="13">
        <v>2295039</v>
      </c>
      <c r="D44" s="14" t="s">
        <v>106</v>
      </c>
      <c r="E44" s="15" t="s">
        <v>107</v>
      </c>
      <c r="F44" s="16" t="s">
        <v>11</v>
      </c>
      <c r="G44" s="17" t="s">
        <v>108</v>
      </c>
      <c r="H44" s="18" t="s">
        <v>109</v>
      </c>
      <c r="I44" s="19">
        <v>2646</v>
      </c>
      <c r="J44" s="20">
        <v>100</v>
      </c>
      <c r="K44" s="31"/>
      <c r="L44" s="35"/>
    </row>
    <row r="45" spans="1:12" ht="36" x14ac:dyDescent="0.15">
      <c r="A45" s="11">
        <v>44</v>
      </c>
      <c r="B45" s="12" t="s">
        <v>8</v>
      </c>
      <c r="C45" s="13">
        <v>2295046</v>
      </c>
      <c r="D45" s="14" t="s">
        <v>106</v>
      </c>
      <c r="E45" s="15" t="s">
        <v>107</v>
      </c>
      <c r="F45" s="16" t="s">
        <v>11</v>
      </c>
      <c r="G45" s="17" t="s">
        <v>108</v>
      </c>
      <c r="H45" s="18" t="s">
        <v>109</v>
      </c>
      <c r="I45" s="19">
        <v>2646</v>
      </c>
      <c r="J45" s="20">
        <v>100</v>
      </c>
      <c r="K45" s="31"/>
      <c r="L45" s="35"/>
    </row>
    <row r="46" spans="1:12" ht="36" x14ac:dyDescent="0.15">
      <c r="A46" s="11">
        <v>45</v>
      </c>
      <c r="B46" s="12" t="s">
        <v>8</v>
      </c>
      <c r="C46" s="13">
        <v>2295053</v>
      </c>
      <c r="D46" s="14" t="s">
        <v>106</v>
      </c>
      <c r="E46" s="15" t="s">
        <v>107</v>
      </c>
      <c r="F46" s="16" t="s">
        <v>11</v>
      </c>
      <c r="G46" s="17" t="s">
        <v>108</v>
      </c>
      <c r="H46" s="18" t="s">
        <v>109</v>
      </c>
      <c r="I46" s="19">
        <v>2646</v>
      </c>
      <c r="J46" s="20">
        <v>100</v>
      </c>
      <c r="K46" s="31"/>
      <c r="L46" s="35"/>
    </row>
    <row r="47" spans="1:12" ht="36" x14ac:dyDescent="0.15">
      <c r="A47" s="11">
        <v>46</v>
      </c>
      <c r="B47" s="12" t="s">
        <v>8</v>
      </c>
      <c r="C47" s="13">
        <v>2295060</v>
      </c>
      <c r="D47" s="14" t="s">
        <v>106</v>
      </c>
      <c r="E47" s="15" t="s">
        <v>107</v>
      </c>
      <c r="F47" s="16" t="s">
        <v>11</v>
      </c>
      <c r="G47" s="17" t="s">
        <v>108</v>
      </c>
      <c r="H47" s="18" t="s">
        <v>109</v>
      </c>
      <c r="I47" s="19">
        <v>2646</v>
      </c>
      <c r="J47" s="20">
        <v>100</v>
      </c>
      <c r="K47" s="31"/>
      <c r="L47" s="35"/>
    </row>
    <row r="48" spans="1:12" ht="36" x14ac:dyDescent="0.15">
      <c r="A48" s="11">
        <v>47</v>
      </c>
      <c r="B48" s="12" t="s">
        <v>8</v>
      </c>
      <c r="C48" s="13">
        <v>2295077</v>
      </c>
      <c r="D48" s="14" t="s">
        <v>106</v>
      </c>
      <c r="E48" s="15" t="s">
        <v>107</v>
      </c>
      <c r="F48" s="16" t="s">
        <v>11</v>
      </c>
      <c r="G48" s="17" t="s">
        <v>108</v>
      </c>
      <c r="H48" s="18" t="s">
        <v>109</v>
      </c>
      <c r="I48" s="19">
        <v>2646</v>
      </c>
      <c r="J48" s="20">
        <v>100</v>
      </c>
      <c r="K48" s="31"/>
      <c r="L48" s="35"/>
    </row>
    <row r="49" spans="1:12" ht="36" x14ac:dyDescent="0.15">
      <c r="A49" s="11">
        <v>48</v>
      </c>
      <c r="B49" s="12" t="s">
        <v>8</v>
      </c>
      <c r="C49" s="13">
        <v>2295107</v>
      </c>
      <c r="D49" s="14" t="s">
        <v>106</v>
      </c>
      <c r="E49" s="15" t="s">
        <v>107</v>
      </c>
      <c r="F49" s="16" t="s">
        <v>11</v>
      </c>
      <c r="G49" s="17" t="s">
        <v>108</v>
      </c>
      <c r="H49" s="18" t="s">
        <v>109</v>
      </c>
      <c r="I49" s="19">
        <v>2646</v>
      </c>
      <c r="J49" s="20">
        <v>100</v>
      </c>
      <c r="K49" s="31"/>
      <c r="L49" s="35"/>
    </row>
    <row r="50" spans="1:12" ht="36" x14ac:dyDescent="0.15">
      <c r="A50" s="11">
        <v>49</v>
      </c>
      <c r="B50" s="12" t="s">
        <v>8</v>
      </c>
      <c r="C50" s="13">
        <v>2295114</v>
      </c>
      <c r="D50" s="14" t="s">
        <v>106</v>
      </c>
      <c r="E50" s="15" t="s">
        <v>107</v>
      </c>
      <c r="F50" s="16" t="s">
        <v>11</v>
      </c>
      <c r="G50" s="17" t="s">
        <v>108</v>
      </c>
      <c r="H50" s="18" t="s">
        <v>109</v>
      </c>
      <c r="I50" s="19">
        <v>2646</v>
      </c>
      <c r="J50" s="20">
        <v>100</v>
      </c>
      <c r="K50" s="31"/>
      <c r="L50" s="35"/>
    </row>
    <row r="51" spans="1:12" ht="36" x14ac:dyDescent="0.15">
      <c r="A51" s="11">
        <v>50</v>
      </c>
      <c r="B51" s="12" t="s">
        <v>8</v>
      </c>
      <c r="C51" s="13">
        <v>2295121</v>
      </c>
      <c r="D51" s="14" t="s">
        <v>106</v>
      </c>
      <c r="E51" s="15" t="s">
        <v>107</v>
      </c>
      <c r="F51" s="16" t="s">
        <v>11</v>
      </c>
      <c r="G51" s="17" t="s">
        <v>108</v>
      </c>
      <c r="H51" s="18" t="s">
        <v>109</v>
      </c>
      <c r="I51" s="19">
        <v>2646</v>
      </c>
      <c r="J51" s="20">
        <v>100</v>
      </c>
      <c r="K51" s="31"/>
      <c r="L51" s="35"/>
    </row>
    <row r="52" spans="1:12" ht="36" x14ac:dyDescent="0.15">
      <c r="A52" s="11">
        <v>51</v>
      </c>
      <c r="B52" s="12" t="s">
        <v>8</v>
      </c>
      <c r="C52" s="13">
        <v>2295138</v>
      </c>
      <c r="D52" s="14" t="s">
        <v>106</v>
      </c>
      <c r="E52" s="15" t="s">
        <v>107</v>
      </c>
      <c r="F52" s="16" t="s">
        <v>11</v>
      </c>
      <c r="G52" s="17" t="s">
        <v>108</v>
      </c>
      <c r="H52" s="18" t="s">
        <v>109</v>
      </c>
      <c r="I52" s="19">
        <v>2646</v>
      </c>
      <c r="J52" s="20">
        <v>100</v>
      </c>
      <c r="K52" s="31"/>
      <c r="L52" s="35"/>
    </row>
    <row r="53" spans="1:12" ht="36" x14ac:dyDescent="0.15">
      <c r="A53" s="11">
        <v>52</v>
      </c>
      <c r="B53" s="12" t="s">
        <v>8</v>
      </c>
      <c r="C53" s="13">
        <v>2295145</v>
      </c>
      <c r="D53" s="14" t="s">
        <v>106</v>
      </c>
      <c r="E53" s="15" t="s">
        <v>107</v>
      </c>
      <c r="F53" s="16" t="s">
        <v>11</v>
      </c>
      <c r="G53" s="17" t="s">
        <v>108</v>
      </c>
      <c r="H53" s="18" t="s">
        <v>109</v>
      </c>
      <c r="I53" s="19">
        <v>2646</v>
      </c>
      <c r="J53" s="20">
        <v>100</v>
      </c>
      <c r="K53" s="31"/>
      <c r="L53" s="35"/>
    </row>
    <row r="54" spans="1:12" ht="36" x14ac:dyDescent="0.15">
      <c r="A54" s="11">
        <v>53</v>
      </c>
      <c r="B54" s="12" t="s">
        <v>8</v>
      </c>
      <c r="C54" s="13">
        <v>2295152</v>
      </c>
      <c r="D54" s="14" t="s">
        <v>106</v>
      </c>
      <c r="E54" s="15" t="s">
        <v>107</v>
      </c>
      <c r="F54" s="16" t="s">
        <v>11</v>
      </c>
      <c r="G54" s="17" t="s">
        <v>108</v>
      </c>
      <c r="H54" s="18" t="s">
        <v>109</v>
      </c>
      <c r="I54" s="19">
        <v>2646</v>
      </c>
      <c r="J54" s="20">
        <v>100</v>
      </c>
      <c r="K54" s="31"/>
      <c r="L54" s="35"/>
    </row>
    <row r="55" spans="1:12" ht="36" x14ac:dyDescent="0.15">
      <c r="A55" s="11">
        <v>54</v>
      </c>
      <c r="B55" s="12" t="s">
        <v>8</v>
      </c>
      <c r="C55" s="13">
        <v>2295169</v>
      </c>
      <c r="D55" s="14" t="s">
        <v>106</v>
      </c>
      <c r="E55" s="15" t="s">
        <v>107</v>
      </c>
      <c r="F55" s="16" t="s">
        <v>11</v>
      </c>
      <c r="G55" s="17" t="s">
        <v>108</v>
      </c>
      <c r="H55" s="18" t="s">
        <v>109</v>
      </c>
      <c r="I55" s="19">
        <v>2646</v>
      </c>
      <c r="J55" s="20">
        <v>100</v>
      </c>
      <c r="K55" s="31"/>
      <c r="L55" s="35"/>
    </row>
    <row r="56" spans="1:12" ht="36" x14ac:dyDescent="0.15">
      <c r="A56" s="11">
        <v>55</v>
      </c>
      <c r="B56" s="12" t="s">
        <v>8</v>
      </c>
      <c r="C56" s="13">
        <v>2295176</v>
      </c>
      <c r="D56" s="14" t="s">
        <v>106</v>
      </c>
      <c r="E56" s="15" t="s">
        <v>107</v>
      </c>
      <c r="F56" s="16" t="s">
        <v>11</v>
      </c>
      <c r="G56" s="17" t="s">
        <v>108</v>
      </c>
      <c r="H56" s="18" t="s">
        <v>109</v>
      </c>
      <c r="I56" s="19">
        <v>2646</v>
      </c>
      <c r="J56" s="20">
        <v>100</v>
      </c>
      <c r="K56" s="31"/>
      <c r="L56" s="35"/>
    </row>
    <row r="57" spans="1:12" ht="36" x14ac:dyDescent="0.15">
      <c r="A57" s="11">
        <v>56</v>
      </c>
      <c r="B57" s="12" t="s">
        <v>8</v>
      </c>
      <c r="C57" s="13">
        <v>2295183</v>
      </c>
      <c r="D57" s="14" t="s">
        <v>106</v>
      </c>
      <c r="E57" s="15" t="s">
        <v>107</v>
      </c>
      <c r="F57" s="16" t="s">
        <v>11</v>
      </c>
      <c r="G57" s="17" t="s">
        <v>108</v>
      </c>
      <c r="H57" s="18" t="s">
        <v>109</v>
      </c>
      <c r="I57" s="19">
        <v>2646</v>
      </c>
      <c r="J57" s="20">
        <v>100</v>
      </c>
      <c r="K57" s="31"/>
      <c r="L57" s="35"/>
    </row>
    <row r="58" spans="1:12" ht="36" x14ac:dyDescent="0.15">
      <c r="A58" s="11">
        <v>57</v>
      </c>
      <c r="B58" s="12" t="s">
        <v>8</v>
      </c>
      <c r="C58" s="13">
        <v>2295190</v>
      </c>
      <c r="D58" s="14" t="s">
        <v>106</v>
      </c>
      <c r="E58" s="15" t="s">
        <v>107</v>
      </c>
      <c r="F58" s="16" t="s">
        <v>11</v>
      </c>
      <c r="G58" s="17" t="s">
        <v>108</v>
      </c>
      <c r="H58" s="18" t="s">
        <v>109</v>
      </c>
      <c r="I58" s="19">
        <v>2646</v>
      </c>
      <c r="J58" s="20">
        <v>100</v>
      </c>
      <c r="K58" s="31"/>
      <c r="L58" s="35"/>
    </row>
    <row r="59" spans="1:12" ht="36" x14ac:dyDescent="0.15">
      <c r="A59" s="11">
        <v>58</v>
      </c>
      <c r="B59" s="12" t="s">
        <v>8</v>
      </c>
      <c r="C59" s="13">
        <v>2295206</v>
      </c>
      <c r="D59" s="14" t="s">
        <v>106</v>
      </c>
      <c r="E59" s="15" t="s">
        <v>107</v>
      </c>
      <c r="F59" s="16" t="s">
        <v>11</v>
      </c>
      <c r="G59" s="17" t="s">
        <v>108</v>
      </c>
      <c r="H59" s="18" t="s">
        <v>109</v>
      </c>
      <c r="I59" s="19">
        <v>2646</v>
      </c>
      <c r="J59" s="20">
        <v>100</v>
      </c>
      <c r="K59" s="31"/>
      <c r="L59" s="35"/>
    </row>
    <row r="60" spans="1:12" ht="36" x14ac:dyDescent="0.15">
      <c r="A60" s="11">
        <v>59</v>
      </c>
      <c r="B60" s="12" t="s">
        <v>8</v>
      </c>
      <c r="C60" s="13">
        <v>2295213</v>
      </c>
      <c r="D60" s="14" t="s">
        <v>106</v>
      </c>
      <c r="E60" s="15" t="s">
        <v>107</v>
      </c>
      <c r="F60" s="16" t="s">
        <v>11</v>
      </c>
      <c r="G60" s="17" t="s">
        <v>108</v>
      </c>
      <c r="H60" s="18" t="s">
        <v>109</v>
      </c>
      <c r="I60" s="19">
        <v>2646</v>
      </c>
      <c r="J60" s="20">
        <v>100</v>
      </c>
      <c r="K60" s="31"/>
      <c r="L60" s="35"/>
    </row>
    <row r="61" spans="1:12" ht="36" x14ac:dyDescent="0.15">
      <c r="A61" s="11">
        <v>60</v>
      </c>
      <c r="B61" s="12" t="s">
        <v>8</v>
      </c>
      <c r="C61" s="13">
        <v>2295220</v>
      </c>
      <c r="D61" s="14" t="s">
        <v>106</v>
      </c>
      <c r="E61" s="15" t="s">
        <v>107</v>
      </c>
      <c r="F61" s="16" t="s">
        <v>11</v>
      </c>
      <c r="G61" s="17" t="s">
        <v>108</v>
      </c>
      <c r="H61" s="18" t="s">
        <v>109</v>
      </c>
      <c r="I61" s="19">
        <v>2646</v>
      </c>
      <c r="J61" s="20">
        <v>100</v>
      </c>
      <c r="K61" s="31"/>
      <c r="L61" s="35"/>
    </row>
    <row r="62" spans="1:12" ht="36" x14ac:dyDescent="0.15">
      <c r="A62" s="11">
        <v>61</v>
      </c>
      <c r="B62" s="12" t="s">
        <v>8</v>
      </c>
      <c r="C62" s="13">
        <v>2295237</v>
      </c>
      <c r="D62" s="14" t="s">
        <v>106</v>
      </c>
      <c r="E62" s="15" t="s">
        <v>107</v>
      </c>
      <c r="F62" s="16" t="s">
        <v>11</v>
      </c>
      <c r="G62" s="17" t="s">
        <v>108</v>
      </c>
      <c r="H62" s="18" t="s">
        <v>109</v>
      </c>
      <c r="I62" s="19">
        <v>2646</v>
      </c>
      <c r="J62" s="20">
        <v>100</v>
      </c>
      <c r="K62" s="31"/>
      <c r="L62" s="35"/>
    </row>
    <row r="63" spans="1:12" ht="36" x14ac:dyDescent="0.15">
      <c r="A63" s="11">
        <v>62</v>
      </c>
      <c r="B63" s="12" t="s">
        <v>8</v>
      </c>
      <c r="C63" s="13">
        <v>2295244</v>
      </c>
      <c r="D63" s="14" t="s">
        <v>106</v>
      </c>
      <c r="E63" s="15" t="s">
        <v>107</v>
      </c>
      <c r="F63" s="16" t="s">
        <v>11</v>
      </c>
      <c r="G63" s="17" t="s">
        <v>108</v>
      </c>
      <c r="H63" s="18" t="s">
        <v>109</v>
      </c>
      <c r="I63" s="19">
        <v>2646</v>
      </c>
      <c r="J63" s="20">
        <v>100</v>
      </c>
      <c r="K63" s="31"/>
      <c r="L63" s="35"/>
    </row>
    <row r="64" spans="1:12" ht="36" x14ac:dyDescent="0.15">
      <c r="A64" s="11">
        <v>63</v>
      </c>
      <c r="B64" s="12" t="s">
        <v>8</v>
      </c>
      <c r="C64" s="13">
        <v>2295251</v>
      </c>
      <c r="D64" s="14" t="s">
        <v>106</v>
      </c>
      <c r="E64" s="15" t="s">
        <v>107</v>
      </c>
      <c r="F64" s="16" t="s">
        <v>11</v>
      </c>
      <c r="G64" s="17" t="s">
        <v>108</v>
      </c>
      <c r="H64" s="18" t="s">
        <v>109</v>
      </c>
      <c r="I64" s="19">
        <v>2646</v>
      </c>
      <c r="J64" s="20">
        <v>100</v>
      </c>
      <c r="K64" s="31"/>
      <c r="L64" s="35"/>
    </row>
    <row r="65" spans="1:12" ht="36" x14ac:dyDescent="0.15">
      <c r="A65" s="11">
        <v>64</v>
      </c>
      <c r="B65" s="12" t="s">
        <v>8</v>
      </c>
      <c r="C65" s="13">
        <v>2295268</v>
      </c>
      <c r="D65" s="14" t="s">
        <v>106</v>
      </c>
      <c r="E65" s="15" t="s">
        <v>107</v>
      </c>
      <c r="F65" s="16" t="s">
        <v>11</v>
      </c>
      <c r="G65" s="17" t="s">
        <v>108</v>
      </c>
      <c r="H65" s="18" t="s">
        <v>109</v>
      </c>
      <c r="I65" s="19">
        <v>2646</v>
      </c>
      <c r="J65" s="20">
        <v>100</v>
      </c>
      <c r="K65" s="31"/>
      <c r="L65" s="35"/>
    </row>
    <row r="66" spans="1:12" ht="36" x14ac:dyDescent="0.15">
      <c r="A66" s="11">
        <v>65</v>
      </c>
      <c r="B66" s="12" t="s">
        <v>8</v>
      </c>
      <c r="C66" s="13">
        <v>2295275</v>
      </c>
      <c r="D66" s="14" t="s">
        <v>106</v>
      </c>
      <c r="E66" s="15" t="s">
        <v>107</v>
      </c>
      <c r="F66" s="16" t="s">
        <v>11</v>
      </c>
      <c r="G66" s="17" t="s">
        <v>108</v>
      </c>
      <c r="H66" s="18" t="s">
        <v>109</v>
      </c>
      <c r="I66" s="19">
        <v>2646</v>
      </c>
      <c r="J66" s="20">
        <v>100</v>
      </c>
      <c r="K66" s="31"/>
      <c r="L66" s="35"/>
    </row>
    <row r="67" spans="1:12" ht="36" x14ac:dyDescent="0.15">
      <c r="A67" s="11">
        <v>66</v>
      </c>
      <c r="B67" s="12" t="s">
        <v>8</v>
      </c>
      <c r="C67" s="13">
        <v>2295282</v>
      </c>
      <c r="D67" s="14" t="s">
        <v>106</v>
      </c>
      <c r="E67" s="15" t="s">
        <v>107</v>
      </c>
      <c r="F67" s="16" t="s">
        <v>11</v>
      </c>
      <c r="G67" s="17" t="s">
        <v>108</v>
      </c>
      <c r="H67" s="18" t="s">
        <v>109</v>
      </c>
      <c r="I67" s="19">
        <v>2646</v>
      </c>
      <c r="J67" s="20">
        <v>100</v>
      </c>
      <c r="K67" s="31"/>
      <c r="L67" s="35"/>
    </row>
    <row r="68" spans="1:12" ht="36" x14ac:dyDescent="0.15">
      <c r="A68" s="11">
        <v>67</v>
      </c>
      <c r="B68" s="12" t="s">
        <v>8</v>
      </c>
      <c r="C68" s="13">
        <v>2295299</v>
      </c>
      <c r="D68" s="14" t="s">
        <v>106</v>
      </c>
      <c r="E68" s="15" t="s">
        <v>107</v>
      </c>
      <c r="F68" s="16" t="s">
        <v>11</v>
      </c>
      <c r="G68" s="17" t="s">
        <v>108</v>
      </c>
      <c r="H68" s="18" t="s">
        <v>109</v>
      </c>
      <c r="I68" s="19">
        <v>2646</v>
      </c>
      <c r="J68" s="20">
        <v>100</v>
      </c>
      <c r="K68" s="31"/>
      <c r="L68" s="35"/>
    </row>
    <row r="69" spans="1:12" ht="36" x14ac:dyDescent="0.15">
      <c r="A69" s="11">
        <v>68</v>
      </c>
      <c r="B69" s="12" t="s">
        <v>8</v>
      </c>
      <c r="C69" s="13">
        <v>2295305</v>
      </c>
      <c r="D69" s="14" t="s">
        <v>106</v>
      </c>
      <c r="E69" s="15" t="s">
        <v>107</v>
      </c>
      <c r="F69" s="16" t="s">
        <v>11</v>
      </c>
      <c r="G69" s="17" t="s">
        <v>108</v>
      </c>
      <c r="H69" s="18" t="s">
        <v>109</v>
      </c>
      <c r="I69" s="19">
        <v>2646</v>
      </c>
      <c r="J69" s="20">
        <v>100</v>
      </c>
      <c r="K69" s="31"/>
      <c r="L69" s="35"/>
    </row>
    <row r="70" spans="1:12" ht="36" x14ac:dyDescent="0.15">
      <c r="A70" s="11">
        <v>69</v>
      </c>
      <c r="B70" s="12" t="s">
        <v>8</v>
      </c>
      <c r="C70" s="13">
        <v>2295312</v>
      </c>
      <c r="D70" s="14" t="s">
        <v>106</v>
      </c>
      <c r="E70" s="15" t="s">
        <v>107</v>
      </c>
      <c r="F70" s="16" t="s">
        <v>11</v>
      </c>
      <c r="G70" s="17" t="s">
        <v>108</v>
      </c>
      <c r="H70" s="18" t="s">
        <v>109</v>
      </c>
      <c r="I70" s="19">
        <v>2646</v>
      </c>
      <c r="J70" s="20">
        <v>100</v>
      </c>
      <c r="K70" s="31"/>
      <c r="L70" s="35"/>
    </row>
    <row r="71" spans="1:12" ht="36" x14ac:dyDescent="0.15">
      <c r="A71" s="11">
        <v>70</v>
      </c>
      <c r="B71" s="12" t="s">
        <v>8</v>
      </c>
      <c r="C71" s="13">
        <v>2295329</v>
      </c>
      <c r="D71" s="14" t="s">
        <v>106</v>
      </c>
      <c r="E71" s="15" t="s">
        <v>107</v>
      </c>
      <c r="F71" s="16" t="s">
        <v>11</v>
      </c>
      <c r="G71" s="17" t="s">
        <v>108</v>
      </c>
      <c r="H71" s="18" t="s">
        <v>109</v>
      </c>
      <c r="I71" s="19">
        <v>2646</v>
      </c>
      <c r="J71" s="20">
        <v>100</v>
      </c>
      <c r="K71" s="31"/>
      <c r="L71" s="35"/>
    </row>
    <row r="72" spans="1:12" ht="36" x14ac:dyDescent="0.15">
      <c r="A72" s="11">
        <v>71</v>
      </c>
      <c r="B72" s="12" t="s">
        <v>8</v>
      </c>
      <c r="C72" s="13">
        <v>2295336</v>
      </c>
      <c r="D72" s="14" t="s">
        <v>106</v>
      </c>
      <c r="E72" s="15" t="s">
        <v>107</v>
      </c>
      <c r="F72" s="16" t="s">
        <v>11</v>
      </c>
      <c r="G72" s="17" t="s">
        <v>108</v>
      </c>
      <c r="H72" s="18" t="s">
        <v>109</v>
      </c>
      <c r="I72" s="19">
        <v>2646</v>
      </c>
      <c r="J72" s="20">
        <v>100</v>
      </c>
      <c r="K72" s="31"/>
      <c r="L72" s="35"/>
    </row>
    <row r="73" spans="1:12" ht="36" x14ac:dyDescent="0.15">
      <c r="A73" s="11">
        <v>72</v>
      </c>
      <c r="B73" s="12" t="s">
        <v>8</v>
      </c>
      <c r="C73" s="13">
        <v>2295343</v>
      </c>
      <c r="D73" s="14" t="s">
        <v>106</v>
      </c>
      <c r="E73" s="15" t="s">
        <v>107</v>
      </c>
      <c r="F73" s="16" t="s">
        <v>11</v>
      </c>
      <c r="G73" s="17" t="s">
        <v>108</v>
      </c>
      <c r="H73" s="18" t="s">
        <v>109</v>
      </c>
      <c r="I73" s="19">
        <v>2646</v>
      </c>
      <c r="J73" s="20">
        <v>100</v>
      </c>
      <c r="K73" s="31"/>
      <c r="L73" s="35"/>
    </row>
    <row r="74" spans="1:12" ht="36" x14ac:dyDescent="0.15">
      <c r="A74" s="11">
        <v>73</v>
      </c>
      <c r="B74" s="12" t="s">
        <v>8</v>
      </c>
      <c r="C74" s="13">
        <v>2295350</v>
      </c>
      <c r="D74" s="14" t="s">
        <v>106</v>
      </c>
      <c r="E74" s="15" t="s">
        <v>107</v>
      </c>
      <c r="F74" s="16" t="s">
        <v>11</v>
      </c>
      <c r="G74" s="17" t="s">
        <v>108</v>
      </c>
      <c r="H74" s="18" t="s">
        <v>109</v>
      </c>
      <c r="I74" s="19">
        <v>2646</v>
      </c>
      <c r="J74" s="20">
        <v>100</v>
      </c>
      <c r="K74" s="31"/>
      <c r="L74" s="35"/>
    </row>
    <row r="75" spans="1:12" ht="36" x14ac:dyDescent="0.15">
      <c r="A75" s="11">
        <v>74</v>
      </c>
      <c r="B75" s="12" t="s">
        <v>8</v>
      </c>
      <c r="C75" s="13">
        <v>2295367</v>
      </c>
      <c r="D75" s="14" t="s">
        <v>106</v>
      </c>
      <c r="E75" s="15" t="s">
        <v>107</v>
      </c>
      <c r="F75" s="16" t="s">
        <v>11</v>
      </c>
      <c r="G75" s="17" t="s">
        <v>108</v>
      </c>
      <c r="H75" s="18" t="s">
        <v>109</v>
      </c>
      <c r="I75" s="19">
        <v>2646</v>
      </c>
      <c r="J75" s="20">
        <v>100</v>
      </c>
      <c r="K75" s="31"/>
      <c r="L75" s="35"/>
    </row>
    <row r="76" spans="1:12" ht="36" x14ac:dyDescent="0.15">
      <c r="A76" s="11">
        <v>75</v>
      </c>
      <c r="B76" s="12" t="s">
        <v>8</v>
      </c>
      <c r="C76" s="13">
        <v>2295374</v>
      </c>
      <c r="D76" s="14" t="s">
        <v>106</v>
      </c>
      <c r="E76" s="15" t="s">
        <v>107</v>
      </c>
      <c r="F76" s="16" t="s">
        <v>11</v>
      </c>
      <c r="G76" s="17" t="s">
        <v>108</v>
      </c>
      <c r="H76" s="18" t="s">
        <v>109</v>
      </c>
      <c r="I76" s="19">
        <v>2646</v>
      </c>
      <c r="J76" s="20">
        <v>100</v>
      </c>
      <c r="K76" s="31"/>
      <c r="L76" s="35"/>
    </row>
    <row r="77" spans="1:12" ht="36" x14ac:dyDescent="0.15">
      <c r="A77" s="11">
        <v>76</v>
      </c>
      <c r="B77" s="12" t="s">
        <v>8</v>
      </c>
      <c r="C77" s="13">
        <v>2295381</v>
      </c>
      <c r="D77" s="14" t="s">
        <v>106</v>
      </c>
      <c r="E77" s="15" t="s">
        <v>107</v>
      </c>
      <c r="F77" s="16" t="s">
        <v>11</v>
      </c>
      <c r="G77" s="17" t="s">
        <v>108</v>
      </c>
      <c r="H77" s="18" t="s">
        <v>109</v>
      </c>
      <c r="I77" s="19">
        <v>2646</v>
      </c>
      <c r="J77" s="20">
        <v>100</v>
      </c>
      <c r="K77" s="31"/>
      <c r="L77" s="35"/>
    </row>
    <row r="78" spans="1:12" ht="36" x14ac:dyDescent="0.15">
      <c r="A78" s="11">
        <v>77</v>
      </c>
      <c r="B78" s="12" t="s">
        <v>8</v>
      </c>
      <c r="C78" s="13">
        <v>2295398</v>
      </c>
      <c r="D78" s="14" t="s">
        <v>106</v>
      </c>
      <c r="E78" s="15" t="s">
        <v>107</v>
      </c>
      <c r="F78" s="16" t="s">
        <v>11</v>
      </c>
      <c r="G78" s="17" t="s">
        <v>108</v>
      </c>
      <c r="H78" s="18" t="s">
        <v>109</v>
      </c>
      <c r="I78" s="19">
        <v>2646</v>
      </c>
      <c r="J78" s="20">
        <v>100</v>
      </c>
      <c r="K78" s="31"/>
      <c r="L78" s="35"/>
    </row>
    <row r="79" spans="1:12" ht="36" x14ac:dyDescent="0.15">
      <c r="A79" s="11">
        <v>78</v>
      </c>
      <c r="B79" s="12" t="s">
        <v>8</v>
      </c>
      <c r="C79" s="13">
        <v>2295404</v>
      </c>
      <c r="D79" s="14" t="s">
        <v>106</v>
      </c>
      <c r="E79" s="15" t="s">
        <v>107</v>
      </c>
      <c r="F79" s="16" t="s">
        <v>11</v>
      </c>
      <c r="G79" s="17" t="s">
        <v>108</v>
      </c>
      <c r="H79" s="18" t="s">
        <v>109</v>
      </c>
      <c r="I79" s="19">
        <v>2646</v>
      </c>
      <c r="J79" s="20">
        <v>100</v>
      </c>
      <c r="K79" s="31"/>
      <c r="L79" s="35"/>
    </row>
    <row r="80" spans="1:12" ht="36" x14ac:dyDescent="0.15">
      <c r="A80" s="11">
        <v>79</v>
      </c>
      <c r="B80" s="12" t="s">
        <v>8</v>
      </c>
      <c r="C80" s="13">
        <v>2295411</v>
      </c>
      <c r="D80" s="14" t="s">
        <v>106</v>
      </c>
      <c r="E80" s="15" t="s">
        <v>107</v>
      </c>
      <c r="F80" s="16" t="s">
        <v>11</v>
      </c>
      <c r="G80" s="17" t="s">
        <v>108</v>
      </c>
      <c r="H80" s="18" t="s">
        <v>109</v>
      </c>
      <c r="I80" s="19">
        <v>2646</v>
      </c>
      <c r="J80" s="20">
        <v>100</v>
      </c>
      <c r="K80" s="31"/>
      <c r="L80" s="35"/>
    </row>
    <row r="81" spans="1:12" ht="36" x14ac:dyDescent="0.15">
      <c r="A81" s="11">
        <v>80</v>
      </c>
      <c r="B81" s="12" t="s">
        <v>8</v>
      </c>
      <c r="C81" s="13">
        <v>2295428</v>
      </c>
      <c r="D81" s="14" t="s">
        <v>106</v>
      </c>
      <c r="E81" s="15" t="s">
        <v>107</v>
      </c>
      <c r="F81" s="16" t="s">
        <v>11</v>
      </c>
      <c r="G81" s="17" t="s">
        <v>108</v>
      </c>
      <c r="H81" s="18" t="s">
        <v>109</v>
      </c>
      <c r="I81" s="19">
        <v>2646</v>
      </c>
      <c r="J81" s="20">
        <v>100</v>
      </c>
      <c r="K81" s="31"/>
      <c r="L81" s="35"/>
    </row>
    <row r="82" spans="1:12" ht="36" x14ac:dyDescent="0.15">
      <c r="A82" s="11">
        <v>81</v>
      </c>
      <c r="B82" s="12" t="s">
        <v>8</v>
      </c>
      <c r="C82" s="13">
        <v>2295435</v>
      </c>
      <c r="D82" s="14" t="s">
        <v>106</v>
      </c>
      <c r="E82" s="15" t="s">
        <v>107</v>
      </c>
      <c r="F82" s="16" t="s">
        <v>11</v>
      </c>
      <c r="G82" s="17" t="s">
        <v>108</v>
      </c>
      <c r="H82" s="18" t="s">
        <v>109</v>
      </c>
      <c r="I82" s="19">
        <v>2646</v>
      </c>
      <c r="J82" s="20">
        <v>100</v>
      </c>
      <c r="K82" s="31"/>
      <c r="L82" s="35"/>
    </row>
    <row r="83" spans="1:12" ht="36" x14ac:dyDescent="0.15">
      <c r="A83" s="11">
        <v>82</v>
      </c>
      <c r="B83" s="12" t="s">
        <v>8</v>
      </c>
      <c r="C83" s="13">
        <v>2295442</v>
      </c>
      <c r="D83" s="14" t="s">
        <v>106</v>
      </c>
      <c r="E83" s="15" t="s">
        <v>107</v>
      </c>
      <c r="F83" s="16" t="s">
        <v>11</v>
      </c>
      <c r="G83" s="17" t="s">
        <v>108</v>
      </c>
      <c r="H83" s="18" t="s">
        <v>109</v>
      </c>
      <c r="I83" s="19">
        <v>2646</v>
      </c>
      <c r="J83" s="20">
        <v>100</v>
      </c>
      <c r="K83" s="31"/>
      <c r="L83" s="35"/>
    </row>
    <row r="84" spans="1:12" ht="36" x14ac:dyDescent="0.15">
      <c r="A84" s="11">
        <v>83</v>
      </c>
      <c r="B84" s="12" t="s">
        <v>8</v>
      </c>
      <c r="C84" s="13">
        <v>2295459</v>
      </c>
      <c r="D84" s="14" t="s">
        <v>106</v>
      </c>
      <c r="E84" s="15" t="s">
        <v>107</v>
      </c>
      <c r="F84" s="16" t="s">
        <v>11</v>
      </c>
      <c r="G84" s="17" t="s">
        <v>108</v>
      </c>
      <c r="H84" s="18" t="s">
        <v>109</v>
      </c>
      <c r="I84" s="19">
        <v>2646</v>
      </c>
      <c r="J84" s="20">
        <v>100</v>
      </c>
      <c r="K84" s="31"/>
      <c r="L84" s="35"/>
    </row>
    <row r="85" spans="1:12" ht="36" x14ac:dyDescent="0.15">
      <c r="A85" s="11">
        <v>84</v>
      </c>
      <c r="B85" s="12" t="s">
        <v>8</v>
      </c>
      <c r="C85" s="13">
        <v>2295466</v>
      </c>
      <c r="D85" s="14" t="s">
        <v>106</v>
      </c>
      <c r="E85" s="15" t="s">
        <v>107</v>
      </c>
      <c r="F85" s="16" t="s">
        <v>11</v>
      </c>
      <c r="G85" s="17" t="s">
        <v>108</v>
      </c>
      <c r="H85" s="18" t="s">
        <v>109</v>
      </c>
      <c r="I85" s="19">
        <v>2646</v>
      </c>
      <c r="J85" s="20">
        <v>100</v>
      </c>
      <c r="K85" s="31"/>
      <c r="L85" s="35"/>
    </row>
    <row r="86" spans="1:12" ht="36" x14ac:dyDescent="0.15">
      <c r="A86" s="11">
        <v>85</v>
      </c>
      <c r="B86" s="12" t="s">
        <v>8</v>
      </c>
      <c r="C86" s="13">
        <v>2295473</v>
      </c>
      <c r="D86" s="14" t="s">
        <v>106</v>
      </c>
      <c r="E86" s="15" t="s">
        <v>107</v>
      </c>
      <c r="F86" s="16" t="s">
        <v>11</v>
      </c>
      <c r="G86" s="17" t="s">
        <v>108</v>
      </c>
      <c r="H86" s="18" t="s">
        <v>109</v>
      </c>
      <c r="I86" s="19">
        <v>2646</v>
      </c>
      <c r="J86" s="20">
        <v>100</v>
      </c>
      <c r="K86" s="31"/>
      <c r="L86" s="35"/>
    </row>
    <row r="87" spans="1:12" ht="36" x14ac:dyDescent="0.15">
      <c r="A87" s="11">
        <v>86</v>
      </c>
      <c r="B87" s="12" t="s">
        <v>8</v>
      </c>
      <c r="C87" s="13">
        <v>2295480</v>
      </c>
      <c r="D87" s="14" t="s">
        <v>106</v>
      </c>
      <c r="E87" s="15" t="s">
        <v>107</v>
      </c>
      <c r="F87" s="16" t="s">
        <v>11</v>
      </c>
      <c r="G87" s="17" t="s">
        <v>108</v>
      </c>
      <c r="H87" s="18" t="s">
        <v>109</v>
      </c>
      <c r="I87" s="19">
        <v>2646</v>
      </c>
      <c r="J87" s="20">
        <v>100</v>
      </c>
      <c r="K87" s="31"/>
      <c r="L87" s="35"/>
    </row>
    <row r="88" spans="1:12" ht="36" x14ac:dyDescent="0.15">
      <c r="A88" s="11">
        <v>87</v>
      </c>
      <c r="B88" s="12" t="s">
        <v>8</v>
      </c>
      <c r="C88" s="13">
        <v>2295497</v>
      </c>
      <c r="D88" s="14" t="s">
        <v>106</v>
      </c>
      <c r="E88" s="15" t="s">
        <v>107</v>
      </c>
      <c r="F88" s="16" t="s">
        <v>11</v>
      </c>
      <c r="G88" s="17" t="s">
        <v>108</v>
      </c>
      <c r="H88" s="18" t="s">
        <v>109</v>
      </c>
      <c r="I88" s="19">
        <v>2646</v>
      </c>
      <c r="J88" s="20">
        <v>100</v>
      </c>
      <c r="K88" s="31"/>
      <c r="L88" s="35"/>
    </row>
    <row r="89" spans="1:12" ht="36" x14ac:dyDescent="0.15">
      <c r="A89" s="11">
        <v>88</v>
      </c>
      <c r="B89" s="12" t="s">
        <v>8</v>
      </c>
      <c r="C89" s="13">
        <v>2295503</v>
      </c>
      <c r="D89" s="14" t="s">
        <v>106</v>
      </c>
      <c r="E89" s="15" t="s">
        <v>107</v>
      </c>
      <c r="F89" s="16" t="s">
        <v>11</v>
      </c>
      <c r="G89" s="17" t="s">
        <v>108</v>
      </c>
      <c r="H89" s="18" t="s">
        <v>109</v>
      </c>
      <c r="I89" s="19">
        <v>2646</v>
      </c>
      <c r="J89" s="20">
        <v>100</v>
      </c>
      <c r="K89" s="31"/>
      <c r="L89" s="35"/>
    </row>
    <row r="90" spans="1:12" ht="36" x14ac:dyDescent="0.15">
      <c r="A90" s="11">
        <v>89</v>
      </c>
      <c r="B90" s="12" t="s">
        <v>8</v>
      </c>
      <c r="C90" s="13">
        <v>2295510</v>
      </c>
      <c r="D90" s="14" t="s">
        <v>106</v>
      </c>
      <c r="E90" s="15" t="s">
        <v>107</v>
      </c>
      <c r="F90" s="16" t="s">
        <v>11</v>
      </c>
      <c r="G90" s="17" t="s">
        <v>108</v>
      </c>
      <c r="H90" s="18" t="s">
        <v>109</v>
      </c>
      <c r="I90" s="19">
        <v>2646</v>
      </c>
      <c r="J90" s="20">
        <v>100</v>
      </c>
      <c r="K90" s="31"/>
      <c r="L90" s="35"/>
    </row>
    <row r="91" spans="1:12" ht="36" x14ac:dyDescent="0.15">
      <c r="A91" s="11">
        <v>90</v>
      </c>
      <c r="B91" s="12" t="s">
        <v>8</v>
      </c>
      <c r="C91" s="13">
        <v>2295527</v>
      </c>
      <c r="D91" s="14" t="s">
        <v>106</v>
      </c>
      <c r="E91" s="15" t="s">
        <v>107</v>
      </c>
      <c r="F91" s="16" t="s">
        <v>11</v>
      </c>
      <c r="G91" s="17" t="s">
        <v>108</v>
      </c>
      <c r="H91" s="18" t="s">
        <v>109</v>
      </c>
      <c r="I91" s="19">
        <v>2646</v>
      </c>
      <c r="J91" s="20">
        <v>100</v>
      </c>
      <c r="K91" s="31"/>
      <c r="L91" s="35"/>
    </row>
    <row r="92" spans="1:12" ht="36" x14ac:dyDescent="0.15">
      <c r="A92" s="11">
        <v>91</v>
      </c>
      <c r="B92" s="12" t="s">
        <v>8</v>
      </c>
      <c r="C92" s="13">
        <v>2295534</v>
      </c>
      <c r="D92" s="14" t="s">
        <v>106</v>
      </c>
      <c r="E92" s="15" t="s">
        <v>107</v>
      </c>
      <c r="F92" s="16" t="s">
        <v>11</v>
      </c>
      <c r="G92" s="17" t="s">
        <v>108</v>
      </c>
      <c r="H92" s="18" t="s">
        <v>109</v>
      </c>
      <c r="I92" s="19">
        <v>2646</v>
      </c>
      <c r="J92" s="20">
        <v>100</v>
      </c>
      <c r="K92" s="31"/>
      <c r="L92" s="35"/>
    </row>
    <row r="93" spans="1:12" ht="36" x14ac:dyDescent="0.15">
      <c r="A93" s="11">
        <v>92</v>
      </c>
      <c r="B93" s="12" t="s">
        <v>8</v>
      </c>
      <c r="C93" s="13">
        <v>2295541</v>
      </c>
      <c r="D93" s="14" t="s">
        <v>106</v>
      </c>
      <c r="E93" s="15" t="s">
        <v>107</v>
      </c>
      <c r="F93" s="16" t="s">
        <v>11</v>
      </c>
      <c r="G93" s="17" t="s">
        <v>108</v>
      </c>
      <c r="H93" s="18" t="s">
        <v>109</v>
      </c>
      <c r="I93" s="19">
        <v>2646</v>
      </c>
      <c r="J93" s="20">
        <v>100</v>
      </c>
      <c r="K93" s="31"/>
      <c r="L93" s="35"/>
    </row>
    <row r="94" spans="1:12" ht="36" x14ac:dyDescent="0.15">
      <c r="A94" s="11">
        <v>93</v>
      </c>
      <c r="B94" s="12" t="s">
        <v>8</v>
      </c>
      <c r="C94" s="13">
        <v>2295558</v>
      </c>
      <c r="D94" s="14" t="s">
        <v>106</v>
      </c>
      <c r="E94" s="15" t="s">
        <v>107</v>
      </c>
      <c r="F94" s="16" t="s">
        <v>11</v>
      </c>
      <c r="G94" s="17" t="s">
        <v>108</v>
      </c>
      <c r="H94" s="18" t="s">
        <v>109</v>
      </c>
      <c r="I94" s="19">
        <v>2646</v>
      </c>
      <c r="J94" s="20">
        <v>100</v>
      </c>
      <c r="K94" s="31"/>
      <c r="L94" s="35"/>
    </row>
    <row r="95" spans="1:12" ht="36" x14ac:dyDescent="0.15">
      <c r="A95" s="11">
        <v>94</v>
      </c>
      <c r="B95" s="12" t="s">
        <v>8</v>
      </c>
      <c r="C95" s="13">
        <v>2295565</v>
      </c>
      <c r="D95" s="14" t="s">
        <v>106</v>
      </c>
      <c r="E95" s="15" t="s">
        <v>107</v>
      </c>
      <c r="F95" s="16" t="s">
        <v>11</v>
      </c>
      <c r="G95" s="17" t="s">
        <v>108</v>
      </c>
      <c r="H95" s="18" t="s">
        <v>109</v>
      </c>
      <c r="I95" s="19">
        <v>2646</v>
      </c>
      <c r="J95" s="20">
        <v>100</v>
      </c>
      <c r="K95" s="31"/>
      <c r="L95" s="35"/>
    </row>
    <row r="96" spans="1:12" ht="36" x14ac:dyDescent="0.15">
      <c r="A96" s="11">
        <v>95</v>
      </c>
      <c r="B96" s="12" t="s">
        <v>8</v>
      </c>
      <c r="C96" s="13">
        <v>2295572</v>
      </c>
      <c r="D96" s="14" t="s">
        <v>106</v>
      </c>
      <c r="E96" s="15" t="s">
        <v>107</v>
      </c>
      <c r="F96" s="16" t="s">
        <v>11</v>
      </c>
      <c r="G96" s="17" t="s">
        <v>108</v>
      </c>
      <c r="H96" s="18" t="s">
        <v>109</v>
      </c>
      <c r="I96" s="19">
        <v>2646</v>
      </c>
      <c r="J96" s="20">
        <v>100</v>
      </c>
      <c r="K96" s="31"/>
      <c r="L96" s="35"/>
    </row>
    <row r="97" spans="1:12" ht="24" x14ac:dyDescent="0.15">
      <c r="A97" s="11">
        <v>96</v>
      </c>
      <c r="B97" s="12" t="s">
        <v>8</v>
      </c>
      <c r="C97" s="13">
        <v>2756424</v>
      </c>
      <c r="D97" s="14" t="s">
        <v>110</v>
      </c>
      <c r="E97" s="15" t="s">
        <v>10</v>
      </c>
      <c r="F97" s="16" t="s">
        <v>11</v>
      </c>
      <c r="G97" s="17" t="s">
        <v>108</v>
      </c>
      <c r="H97" s="18" t="s">
        <v>111</v>
      </c>
      <c r="I97" s="19">
        <v>3213</v>
      </c>
      <c r="J97" s="20">
        <v>100</v>
      </c>
      <c r="K97" s="31"/>
      <c r="L97" s="35"/>
    </row>
    <row r="98" spans="1:12" ht="24" x14ac:dyDescent="0.15">
      <c r="A98" s="11">
        <v>97</v>
      </c>
      <c r="B98" s="12" t="s">
        <v>8</v>
      </c>
      <c r="C98" s="13">
        <v>2756943</v>
      </c>
      <c r="D98" s="14" t="s">
        <v>110</v>
      </c>
      <c r="E98" s="15" t="s">
        <v>10</v>
      </c>
      <c r="F98" s="16" t="s">
        <v>11</v>
      </c>
      <c r="G98" s="17" t="s">
        <v>108</v>
      </c>
      <c r="H98" s="18" t="s">
        <v>112</v>
      </c>
      <c r="I98" s="19">
        <v>3213</v>
      </c>
      <c r="J98" s="20">
        <v>100</v>
      </c>
      <c r="K98" s="31"/>
      <c r="L98" s="35"/>
    </row>
    <row r="99" spans="1:12" ht="24" x14ac:dyDescent="0.15">
      <c r="A99" s="11">
        <v>98</v>
      </c>
      <c r="B99" s="12" t="s">
        <v>8</v>
      </c>
      <c r="C99" s="13">
        <v>2756950</v>
      </c>
      <c r="D99" s="14" t="s">
        <v>110</v>
      </c>
      <c r="E99" s="15" t="s">
        <v>10</v>
      </c>
      <c r="F99" s="16" t="s">
        <v>11</v>
      </c>
      <c r="G99" s="17" t="s">
        <v>108</v>
      </c>
      <c r="H99" s="18" t="s">
        <v>112</v>
      </c>
      <c r="I99" s="19">
        <v>3213</v>
      </c>
      <c r="J99" s="20">
        <v>100</v>
      </c>
      <c r="K99" s="31"/>
      <c r="L99" s="35"/>
    </row>
    <row r="100" spans="1:12" ht="24" x14ac:dyDescent="0.15">
      <c r="A100" s="11">
        <v>99</v>
      </c>
      <c r="B100" s="12" t="s">
        <v>8</v>
      </c>
      <c r="C100" s="13">
        <v>2756967</v>
      </c>
      <c r="D100" s="14" t="s">
        <v>110</v>
      </c>
      <c r="E100" s="15" t="s">
        <v>10</v>
      </c>
      <c r="F100" s="16" t="s">
        <v>11</v>
      </c>
      <c r="G100" s="17" t="s">
        <v>108</v>
      </c>
      <c r="H100" s="18" t="s">
        <v>112</v>
      </c>
      <c r="I100" s="19">
        <v>3213</v>
      </c>
      <c r="J100" s="20">
        <v>100</v>
      </c>
      <c r="K100" s="31"/>
      <c r="L100" s="35"/>
    </row>
    <row r="101" spans="1:12" ht="24" x14ac:dyDescent="0.15">
      <c r="A101" s="11">
        <v>100</v>
      </c>
      <c r="B101" s="12" t="s">
        <v>8</v>
      </c>
      <c r="C101" s="13">
        <v>2756974</v>
      </c>
      <c r="D101" s="14" t="s">
        <v>110</v>
      </c>
      <c r="E101" s="15" t="s">
        <v>10</v>
      </c>
      <c r="F101" s="16" t="s">
        <v>11</v>
      </c>
      <c r="G101" s="17" t="s">
        <v>108</v>
      </c>
      <c r="H101" s="18" t="s">
        <v>112</v>
      </c>
      <c r="I101" s="19">
        <v>3213</v>
      </c>
      <c r="J101" s="20">
        <v>100</v>
      </c>
      <c r="K101" s="31"/>
      <c r="L101" s="35"/>
    </row>
    <row r="102" spans="1:12" ht="24" x14ac:dyDescent="0.15">
      <c r="A102" s="11">
        <v>101</v>
      </c>
      <c r="B102" s="12" t="s">
        <v>8</v>
      </c>
      <c r="C102" s="13">
        <v>2756981</v>
      </c>
      <c r="D102" s="14" t="s">
        <v>110</v>
      </c>
      <c r="E102" s="15" t="s">
        <v>10</v>
      </c>
      <c r="F102" s="16" t="s">
        <v>11</v>
      </c>
      <c r="G102" s="17" t="s">
        <v>108</v>
      </c>
      <c r="H102" s="18" t="s">
        <v>112</v>
      </c>
      <c r="I102" s="19">
        <v>3213</v>
      </c>
      <c r="J102" s="20">
        <v>100</v>
      </c>
      <c r="K102" s="31"/>
      <c r="L102" s="35"/>
    </row>
    <row r="103" spans="1:12" ht="24" x14ac:dyDescent="0.15">
      <c r="A103" s="11">
        <v>102</v>
      </c>
      <c r="B103" s="12" t="s">
        <v>8</v>
      </c>
      <c r="C103" s="13">
        <v>2756998</v>
      </c>
      <c r="D103" s="14" t="s">
        <v>110</v>
      </c>
      <c r="E103" s="15" t="s">
        <v>10</v>
      </c>
      <c r="F103" s="16" t="s">
        <v>11</v>
      </c>
      <c r="G103" s="17" t="s">
        <v>108</v>
      </c>
      <c r="H103" s="18" t="s">
        <v>112</v>
      </c>
      <c r="I103" s="19">
        <v>3213</v>
      </c>
      <c r="J103" s="20">
        <v>100</v>
      </c>
      <c r="K103" s="31"/>
      <c r="L103" s="35"/>
    </row>
    <row r="104" spans="1:12" ht="24" x14ac:dyDescent="0.15">
      <c r="A104" s="11">
        <v>103</v>
      </c>
      <c r="B104" s="12" t="s">
        <v>8</v>
      </c>
      <c r="C104" s="13">
        <v>2757001</v>
      </c>
      <c r="D104" s="14" t="s">
        <v>110</v>
      </c>
      <c r="E104" s="15" t="s">
        <v>10</v>
      </c>
      <c r="F104" s="16" t="s">
        <v>11</v>
      </c>
      <c r="G104" s="17" t="s">
        <v>108</v>
      </c>
      <c r="H104" s="18" t="s">
        <v>112</v>
      </c>
      <c r="I104" s="19">
        <v>3213</v>
      </c>
      <c r="J104" s="20">
        <v>100</v>
      </c>
      <c r="K104" s="31"/>
      <c r="L104" s="35"/>
    </row>
    <row r="105" spans="1:12" ht="24" x14ac:dyDescent="0.15">
      <c r="A105" s="11">
        <v>104</v>
      </c>
      <c r="B105" s="12" t="s">
        <v>8</v>
      </c>
      <c r="C105" s="13">
        <v>2757032</v>
      </c>
      <c r="D105" s="14" t="s">
        <v>110</v>
      </c>
      <c r="E105" s="15" t="s">
        <v>10</v>
      </c>
      <c r="F105" s="16" t="s">
        <v>11</v>
      </c>
      <c r="G105" s="17" t="s">
        <v>108</v>
      </c>
      <c r="H105" s="18" t="s">
        <v>113</v>
      </c>
      <c r="I105" s="19">
        <v>3213</v>
      </c>
      <c r="J105" s="20">
        <v>100</v>
      </c>
      <c r="K105" s="31"/>
      <c r="L105" s="35"/>
    </row>
    <row r="106" spans="1:12" ht="24" x14ac:dyDescent="0.15">
      <c r="A106" s="11">
        <v>105</v>
      </c>
      <c r="B106" s="12" t="s">
        <v>8</v>
      </c>
      <c r="C106" s="13">
        <v>2757049</v>
      </c>
      <c r="D106" s="14" t="s">
        <v>110</v>
      </c>
      <c r="E106" s="15" t="s">
        <v>10</v>
      </c>
      <c r="F106" s="16" t="s">
        <v>11</v>
      </c>
      <c r="G106" s="17" t="s">
        <v>108</v>
      </c>
      <c r="H106" s="18" t="s">
        <v>113</v>
      </c>
      <c r="I106" s="19">
        <v>3213</v>
      </c>
      <c r="J106" s="20">
        <v>100</v>
      </c>
      <c r="K106" s="31"/>
      <c r="L106" s="35"/>
    </row>
    <row r="107" spans="1:12" ht="24" x14ac:dyDescent="0.15">
      <c r="A107" s="11">
        <v>106</v>
      </c>
      <c r="B107" s="12" t="s">
        <v>8</v>
      </c>
      <c r="C107" s="13">
        <v>2757056</v>
      </c>
      <c r="D107" s="14" t="s">
        <v>110</v>
      </c>
      <c r="E107" s="15" t="s">
        <v>10</v>
      </c>
      <c r="F107" s="16" t="s">
        <v>11</v>
      </c>
      <c r="G107" s="17" t="s">
        <v>108</v>
      </c>
      <c r="H107" s="18" t="s">
        <v>113</v>
      </c>
      <c r="I107" s="19">
        <v>3213</v>
      </c>
      <c r="J107" s="20">
        <v>100</v>
      </c>
      <c r="K107" s="31"/>
      <c r="L107" s="35"/>
    </row>
    <row r="108" spans="1:12" ht="24" x14ac:dyDescent="0.15">
      <c r="A108" s="11">
        <v>107</v>
      </c>
      <c r="B108" s="12" t="s">
        <v>8</v>
      </c>
      <c r="C108" s="13">
        <v>2757063</v>
      </c>
      <c r="D108" s="14" t="s">
        <v>110</v>
      </c>
      <c r="E108" s="15" t="s">
        <v>10</v>
      </c>
      <c r="F108" s="16" t="s">
        <v>11</v>
      </c>
      <c r="G108" s="17" t="s">
        <v>108</v>
      </c>
      <c r="H108" s="18" t="s">
        <v>113</v>
      </c>
      <c r="I108" s="19">
        <v>3213</v>
      </c>
      <c r="J108" s="20">
        <v>100</v>
      </c>
      <c r="K108" s="31"/>
      <c r="L108" s="35"/>
    </row>
    <row r="109" spans="1:12" ht="24" x14ac:dyDescent="0.15">
      <c r="A109" s="11">
        <v>108</v>
      </c>
      <c r="B109" s="12" t="s">
        <v>8</v>
      </c>
      <c r="C109" s="13">
        <v>2757070</v>
      </c>
      <c r="D109" s="14" t="s">
        <v>110</v>
      </c>
      <c r="E109" s="15" t="s">
        <v>10</v>
      </c>
      <c r="F109" s="16" t="s">
        <v>11</v>
      </c>
      <c r="G109" s="17" t="s">
        <v>108</v>
      </c>
      <c r="H109" s="18" t="s">
        <v>113</v>
      </c>
      <c r="I109" s="19">
        <v>3213</v>
      </c>
      <c r="J109" s="20">
        <v>100</v>
      </c>
      <c r="K109" s="31"/>
      <c r="L109" s="35"/>
    </row>
    <row r="110" spans="1:12" ht="24" x14ac:dyDescent="0.15">
      <c r="A110" s="11">
        <v>109</v>
      </c>
      <c r="B110" s="12" t="s">
        <v>8</v>
      </c>
      <c r="C110" s="13">
        <v>2757087</v>
      </c>
      <c r="D110" s="14" t="s">
        <v>110</v>
      </c>
      <c r="E110" s="15" t="s">
        <v>10</v>
      </c>
      <c r="F110" s="16" t="s">
        <v>11</v>
      </c>
      <c r="G110" s="17" t="s">
        <v>108</v>
      </c>
      <c r="H110" s="18" t="s">
        <v>113</v>
      </c>
      <c r="I110" s="19">
        <v>3213</v>
      </c>
      <c r="J110" s="20">
        <v>100</v>
      </c>
      <c r="K110" s="31"/>
      <c r="L110" s="35"/>
    </row>
    <row r="111" spans="1:12" x14ac:dyDescent="0.15">
      <c r="A111" s="11">
        <v>110</v>
      </c>
      <c r="B111" s="12" t="s">
        <v>8</v>
      </c>
      <c r="C111" s="13">
        <v>1264227</v>
      </c>
      <c r="D111" s="14" t="s">
        <v>114</v>
      </c>
      <c r="E111" s="15" t="s">
        <v>10</v>
      </c>
      <c r="F111" s="16" t="s">
        <v>11</v>
      </c>
      <c r="G111" s="17" t="s">
        <v>115</v>
      </c>
      <c r="H111" s="18" t="s">
        <v>116</v>
      </c>
      <c r="I111" s="19">
        <v>2520</v>
      </c>
      <c r="J111" s="20">
        <v>100</v>
      </c>
      <c r="K111" s="31"/>
      <c r="L111" s="35"/>
    </row>
    <row r="112" spans="1:12" ht="24" x14ac:dyDescent="0.15">
      <c r="A112" s="11">
        <v>111</v>
      </c>
      <c r="B112" s="12" t="s">
        <v>8</v>
      </c>
      <c r="C112" s="13">
        <v>1264234</v>
      </c>
      <c r="D112" s="14" t="s">
        <v>117</v>
      </c>
      <c r="E112" s="15" t="s">
        <v>10</v>
      </c>
      <c r="F112" s="16" t="s">
        <v>11</v>
      </c>
      <c r="G112" s="17" t="s">
        <v>115</v>
      </c>
      <c r="H112" s="18" t="s">
        <v>116</v>
      </c>
      <c r="I112" s="19">
        <v>3420</v>
      </c>
      <c r="J112" s="20">
        <v>100</v>
      </c>
      <c r="K112" s="31"/>
      <c r="L112" s="35"/>
    </row>
    <row r="113" spans="1:12" ht="36" x14ac:dyDescent="0.15">
      <c r="A113" s="11">
        <v>112</v>
      </c>
      <c r="B113" s="12" t="s">
        <v>8</v>
      </c>
      <c r="C113" s="13">
        <v>2264301</v>
      </c>
      <c r="D113" s="14" t="s">
        <v>118</v>
      </c>
      <c r="E113" s="15" t="s">
        <v>10</v>
      </c>
      <c r="F113" s="16" t="s">
        <v>11</v>
      </c>
      <c r="G113" s="17" t="s">
        <v>119</v>
      </c>
      <c r="H113" s="18" t="s">
        <v>120</v>
      </c>
      <c r="I113" s="19">
        <v>3024</v>
      </c>
      <c r="J113" s="20">
        <v>100</v>
      </c>
      <c r="K113" s="31"/>
      <c r="L113" s="35"/>
    </row>
    <row r="114" spans="1:12" ht="24" x14ac:dyDescent="0.15">
      <c r="A114" s="11">
        <v>113</v>
      </c>
      <c r="B114" s="12" t="s">
        <v>8</v>
      </c>
      <c r="C114" s="13">
        <v>2281100</v>
      </c>
      <c r="D114" s="14" t="s">
        <v>121</v>
      </c>
      <c r="E114" s="15" t="s">
        <v>10</v>
      </c>
      <c r="F114" s="16" t="s">
        <v>11</v>
      </c>
      <c r="G114" s="17" t="s">
        <v>122</v>
      </c>
      <c r="H114" s="18" t="s">
        <v>123</v>
      </c>
      <c r="I114" s="19">
        <v>4536</v>
      </c>
      <c r="J114" s="20">
        <v>100</v>
      </c>
      <c r="K114" s="31"/>
      <c r="L114" s="35"/>
    </row>
    <row r="115" spans="1:12" ht="36" x14ac:dyDescent="0.15">
      <c r="A115" s="11">
        <v>114</v>
      </c>
      <c r="B115" s="12" t="s">
        <v>8</v>
      </c>
      <c r="C115" s="13">
        <v>2252124</v>
      </c>
      <c r="D115" s="14" t="s">
        <v>124</v>
      </c>
      <c r="E115" s="15" t="s">
        <v>125</v>
      </c>
      <c r="F115" s="16" t="s">
        <v>11</v>
      </c>
      <c r="G115" s="17" t="s">
        <v>126</v>
      </c>
      <c r="H115" s="18" t="s">
        <v>127</v>
      </c>
      <c r="I115" s="19">
        <v>3024</v>
      </c>
      <c r="J115" s="20">
        <v>100</v>
      </c>
      <c r="K115" s="31"/>
      <c r="L115" s="35"/>
    </row>
    <row r="116" spans="1:12" ht="24" x14ac:dyDescent="0.15">
      <c r="A116" s="11">
        <v>115</v>
      </c>
      <c r="B116" s="12" t="s">
        <v>8</v>
      </c>
      <c r="C116" s="13">
        <v>2266312</v>
      </c>
      <c r="D116" s="14" t="s">
        <v>128</v>
      </c>
      <c r="E116" s="15" t="s">
        <v>10</v>
      </c>
      <c r="F116" s="16" t="s">
        <v>11</v>
      </c>
      <c r="G116" s="17" t="s">
        <v>129</v>
      </c>
      <c r="H116" s="18" t="s">
        <v>130</v>
      </c>
      <c r="I116" s="19">
        <v>11340</v>
      </c>
      <c r="J116" s="20">
        <v>500</v>
      </c>
      <c r="K116" s="31"/>
      <c r="L116" s="35"/>
    </row>
    <row r="117" spans="1:12" ht="24" x14ac:dyDescent="0.15">
      <c r="A117" s="11">
        <v>116</v>
      </c>
      <c r="B117" s="12" t="s">
        <v>8</v>
      </c>
      <c r="C117" s="13">
        <v>2281216</v>
      </c>
      <c r="D117" s="14" t="s">
        <v>131</v>
      </c>
      <c r="E117" s="15" t="s">
        <v>10</v>
      </c>
      <c r="F117" s="16" t="s">
        <v>11</v>
      </c>
      <c r="G117" s="17" t="s">
        <v>132</v>
      </c>
      <c r="H117" s="18" t="s">
        <v>123</v>
      </c>
      <c r="I117" s="19">
        <v>2268</v>
      </c>
      <c r="J117" s="20">
        <v>100</v>
      </c>
      <c r="K117" s="31"/>
      <c r="L117" s="35"/>
    </row>
    <row r="118" spans="1:12" ht="24" x14ac:dyDescent="0.15">
      <c r="A118" s="11">
        <v>117</v>
      </c>
      <c r="B118" s="12" t="s">
        <v>8</v>
      </c>
      <c r="C118" s="13">
        <v>476430</v>
      </c>
      <c r="D118" s="14" t="s">
        <v>133</v>
      </c>
      <c r="E118" s="15" t="s">
        <v>10</v>
      </c>
      <c r="F118" s="16" t="s">
        <v>11</v>
      </c>
      <c r="G118" s="17" t="s">
        <v>134</v>
      </c>
      <c r="H118" s="18" t="s">
        <v>135</v>
      </c>
      <c r="I118" s="19">
        <v>4320</v>
      </c>
      <c r="J118" s="20">
        <v>100</v>
      </c>
      <c r="K118" s="31"/>
      <c r="L118" s="35"/>
    </row>
    <row r="119" spans="1:12" ht="24" x14ac:dyDescent="0.15">
      <c r="A119" s="11">
        <v>118</v>
      </c>
      <c r="B119" s="12" t="s">
        <v>8</v>
      </c>
      <c r="C119" s="13">
        <v>2281193</v>
      </c>
      <c r="D119" s="14" t="s">
        <v>136</v>
      </c>
      <c r="E119" s="15" t="s">
        <v>10</v>
      </c>
      <c r="F119" s="16" t="s">
        <v>11</v>
      </c>
      <c r="G119" s="17" t="s">
        <v>137</v>
      </c>
      <c r="H119" s="18" t="s">
        <v>138</v>
      </c>
      <c r="I119" s="19">
        <v>2646</v>
      </c>
      <c r="J119" s="20">
        <v>100</v>
      </c>
      <c r="K119" s="31"/>
      <c r="L119" s="35"/>
    </row>
    <row r="120" spans="1:12" ht="36" x14ac:dyDescent="0.15">
      <c r="A120" s="11">
        <v>119</v>
      </c>
      <c r="B120" s="12" t="s">
        <v>8</v>
      </c>
      <c r="C120" s="13">
        <v>2280745</v>
      </c>
      <c r="D120" s="14" t="s">
        <v>139</v>
      </c>
      <c r="E120" s="15" t="s">
        <v>10</v>
      </c>
      <c r="F120" s="16" t="s">
        <v>11</v>
      </c>
      <c r="G120" s="17" t="s">
        <v>140</v>
      </c>
      <c r="H120" s="18" t="s">
        <v>141</v>
      </c>
      <c r="I120" s="19">
        <v>5859</v>
      </c>
      <c r="J120" s="20">
        <v>100</v>
      </c>
      <c r="K120" s="31"/>
      <c r="L120" s="35"/>
    </row>
    <row r="121" spans="1:12" ht="24" x14ac:dyDescent="0.15">
      <c r="A121" s="11">
        <v>120</v>
      </c>
      <c r="B121" s="21" t="s">
        <v>8</v>
      </c>
      <c r="C121" s="22">
        <v>450553</v>
      </c>
      <c r="D121" s="23" t="s">
        <v>142</v>
      </c>
      <c r="E121" s="24" t="s">
        <v>10</v>
      </c>
      <c r="F121" s="25"/>
      <c r="G121" s="23" t="s">
        <v>143</v>
      </c>
      <c r="H121" s="26" t="str">
        <f>"1994/05/10"</f>
        <v>1994/05/10</v>
      </c>
      <c r="I121" s="27">
        <v>3150</v>
      </c>
      <c r="J121" s="28">
        <v>100</v>
      </c>
      <c r="K121" s="32"/>
      <c r="L121" s="35"/>
    </row>
    <row r="122" spans="1:12" ht="24" x14ac:dyDescent="0.15">
      <c r="A122" s="11">
        <v>121</v>
      </c>
      <c r="B122" s="12" t="s">
        <v>8</v>
      </c>
      <c r="C122" s="13">
        <v>2281254</v>
      </c>
      <c r="D122" s="14" t="s">
        <v>144</v>
      </c>
      <c r="E122" s="15" t="s">
        <v>10</v>
      </c>
      <c r="F122" s="16" t="s">
        <v>11</v>
      </c>
      <c r="G122" s="17" t="s">
        <v>145</v>
      </c>
      <c r="H122" s="18" t="s">
        <v>146</v>
      </c>
      <c r="I122" s="19">
        <v>4536</v>
      </c>
      <c r="J122" s="20">
        <v>100</v>
      </c>
      <c r="K122" s="31"/>
      <c r="L122" s="35"/>
    </row>
    <row r="123" spans="1:12" ht="24" x14ac:dyDescent="0.15">
      <c r="A123" s="11">
        <v>122</v>
      </c>
      <c r="B123" s="12" t="s">
        <v>8</v>
      </c>
      <c r="C123" s="13">
        <v>1289091</v>
      </c>
      <c r="D123" s="14" t="s">
        <v>147</v>
      </c>
      <c r="E123" s="15" t="s">
        <v>10</v>
      </c>
      <c r="F123" s="16" t="s">
        <v>11</v>
      </c>
      <c r="G123" s="17" t="s">
        <v>148</v>
      </c>
      <c r="H123" s="18" t="s">
        <v>149</v>
      </c>
      <c r="I123" s="19">
        <v>10546</v>
      </c>
      <c r="J123" s="20">
        <v>500</v>
      </c>
      <c r="K123" s="31"/>
      <c r="L123" s="35"/>
    </row>
    <row r="124" spans="1:12" ht="36" x14ac:dyDescent="0.15">
      <c r="A124" s="11">
        <v>123</v>
      </c>
      <c r="B124" s="12" t="s">
        <v>8</v>
      </c>
      <c r="C124" s="13">
        <v>877206</v>
      </c>
      <c r="D124" s="14" t="s">
        <v>150</v>
      </c>
      <c r="E124" s="15" t="s">
        <v>10</v>
      </c>
      <c r="F124" s="16" t="s">
        <v>11</v>
      </c>
      <c r="G124" s="17" t="s">
        <v>151</v>
      </c>
      <c r="H124" s="18" t="s">
        <v>152</v>
      </c>
      <c r="I124" s="19">
        <v>7258</v>
      </c>
      <c r="J124" s="20">
        <v>100</v>
      </c>
      <c r="K124" s="31"/>
      <c r="L124" s="35"/>
    </row>
    <row r="125" spans="1:12" ht="48" x14ac:dyDescent="0.15">
      <c r="A125" s="11">
        <v>124</v>
      </c>
      <c r="B125" s="12" t="s">
        <v>8</v>
      </c>
      <c r="C125" s="13">
        <v>1682830</v>
      </c>
      <c r="D125" s="14" t="s">
        <v>153</v>
      </c>
      <c r="E125" s="15" t="s">
        <v>10</v>
      </c>
      <c r="F125" s="16" t="s">
        <v>11</v>
      </c>
      <c r="G125" s="17" t="s">
        <v>151</v>
      </c>
      <c r="H125" s="18" t="s">
        <v>154</v>
      </c>
      <c r="I125" s="19">
        <v>6388</v>
      </c>
      <c r="J125" s="20">
        <v>100</v>
      </c>
      <c r="K125" s="31"/>
      <c r="L125" s="35"/>
    </row>
    <row r="126" spans="1:12" ht="36" x14ac:dyDescent="0.15">
      <c r="A126" s="11">
        <v>125</v>
      </c>
      <c r="B126" s="12" t="s">
        <v>8</v>
      </c>
      <c r="C126" s="13">
        <v>1295160</v>
      </c>
      <c r="D126" s="14" t="s">
        <v>155</v>
      </c>
      <c r="E126" s="15" t="s">
        <v>10</v>
      </c>
      <c r="F126" s="16" t="s">
        <v>11</v>
      </c>
      <c r="G126" s="17" t="s">
        <v>156</v>
      </c>
      <c r="H126" s="18" t="s">
        <v>157</v>
      </c>
      <c r="I126" s="19">
        <v>6832</v>
      </c>
      <c r="J126" s="20">
        <v>100</v>
      </c>
      <c r="K126" s="31"/>
      <c r="L126" s="35"/>
    </row>
    <row r="127" spans="1:12" ht="24" x14ac:dyDescent="0.15">
      <c r="A127" s="11">
        <v>126</v>
      </c>
      <c r="B127" s="12" t="s">
        <v>8</v>
      </c>
      <c r="C127" s="13">
        <v>474061</v>
      </c>
      <c r="D127" s="14" t="s">
        <v>158</v>
      </c>
      <c r="E127" s="15" t="s">
        <v>10</v>
      </c>
      <c r="F127" s="16" t="s">
        <v>11</v>
      </c>
      <c r="G127" s="17" t="s">
        <v>159</v>
      </c>
      <c r="H127" s="18" t="s">
        <v>160</v>
      </c>
      <c r="I127" s="19">
        <v>8009</v>
      </c>
      <c r="J127" s="20">
        <v>100</v>
      </c>
      <c r="K127" s="31"/>
      <c r="L127" s="35"/>
    </row>
    <row r="128" spans="1:12" ht="36" x14ac:dyDescent="0.15">
      <c r="A128" s="11">
        <v>127</v>
      </c>
      <c r="B128" s="12" t="s">
        <v>8</v>
      </c>
      <c r="C128" s="13">
        <v>1295283</v>
      </c>
      <c r="D128" s="14" t="s">
        <v>161</v>
      </c>
      <c r="E128" s="15" t="s">
        <v>10</v>
      </c>
      <c r="F128" s="16" t="s">
        <v>11</v>
      </c>
      <c r="G128" s="17" t="s">
        <v>162</v>
      </c>
      <c r="H128" s="18" t="s">
        <v>163</v>
      </c>
      <c r="I128" s="19">
        <v>4923</v>
      </c>
      <c r="J128" s="20">
        <v>100</v>
      </c>
      <c r="K128" s="31"/>
      <c r="L128" s="35"/>
    </row>
    <row r="129" spans="1:12" ht="24" x14ac:dyDescent="0.15">
      <c r="A129" s="11">
        <v>128</v>
      </c>
      <c r="B129" s="12" t="s">
        <v>8</v>
      </c>
      <c r="C129" s="13">
        <v>1670066</v>
      </c>
      <c r="D129" s="14" t="s">
        <v>164</v>
      </c>
      <c r="E129" s="15" t="s">
        <v>10</v>
      </c>
      <c r="F129" s="16" t="s">
        <v>11</v>
      </c>
      <c r="G129" s="17" t="s">
        <v>165</v>
      </c>
      <c r="H129" s="18" t="s">
        <v>166</v>
      </c>
      <c r="I129" s="19">
        <v>12039</v>
      </c>
      <c r="J129" s="20">
        <v>500</v>
      </c>
      <c r="K129" s="31"/>
      <c r="L129" s="35"/>
    </row>
    <row r="130" spans="1:12" ht="48" x14ac:dyDescent="0.15">
      <c r="A130" s="11">
        <v>129</v>
      </c>
      <c r="B130" s="12" t="s">
        <v>8</v>
      </c>
      <c r="C130" s="13">
        <v>1298970</v>
      </c>
      <c r="D130" s="14" t="s">
        <v>167</v>
      </c>
      <c r="E130" s="15" t="s">
        <v>10</v>
      </c>
      <c r="F130" s="16" t="s">
        <v>11</v>
      </c>
      <c r="G130" s="17" t="s">
        <v>168</v>
      </c>
      <c r="H130" s="18" t="s">
        <v>169</v>
      </c>
      <c r="I130" s="19">
        <v>27830</v>
      </c>
      <c r="J130" s="20">
        <v>1000</v>
      </c>
      <c r="K130" s="31"/>
      <c r="L130" s="35"/>
    </row>
    <row r="131" spans="1:12" ht="48" x14ac:dyDescent="0.15">
      <c r="A131" s="11">
        <v>130</v>
      </c>
      <c r="B131" s="12" t="s">
        <v>8</v>
      </c>
      <c r="C131" s="13">
        <v>862592</v>
      </c>
      <c r="D131" s="14" t="s">
        <v>170</v>
      </c>
      <c r="E131" s="15" t="s">
        <v>10</v>
      </c>
      <c r="F131" s="16" t="s">
        <v>11</v>
      </c>
      <c r="G131" s="17" t="s">
        <v>171</v>
      </c>
      <c r="H131" s="18" t="s">
        <v>72</v>
      </c>
      <c r="I131" s="19">
        <v>12792</v>
      </c>
      <c r="J131" s="20">
        <v>500</v>
      </c>
      <c r="K131" s="31"/>
      <c r="L131" s="35"/>
    </row>
    <row r="132" spans="1:12" ht="48" x14ac:dyDescent="0.15">
      <c r="A132" s="11">
        <v>131</v>
      </c>
      <c r="B132" s="12" t="s">
        <v>8</v>
      </c>
      <c r="C132" s="13">
        <v>1465907</v>
      </c>
      <c r="D132" s="14" t="s">
        <v>172</v>
      </c>
      <c r="E132" s="15" t="s">
        <v>173</v>
      </c>
      <c r="F132" s="16" t="s">
        <v>11</v>
      </c>
      <c r="G132" s="17" t="s">
        <v>174</v>
      </c>
      <c r="H132" s="18" t="s">
        <v>19</v>
      </c>
      <c r="I132" s="19">
        <v>10068</v>
      </c>
      <c r="J132" s="20">
        <v>500</v>
      </c>
      <c r="K132" s="31"/>
      <c r="L132" s="35"/>
    </row>
    <row r="133" spans="1:12" ht="60" x14ac:dyDescent="0.15">
      <c r="A133" s="11">
        <v>132</v>
      </c>
      <c r="B133" s="12" t="s">
        <v>8</v>
      </c>
      <c r="C133" s="13">
        <v>1288049</v>
      </c>
      <c r="D133" s="14" t="s">
        <v>175</v>
      </c>
      <c r="E133" s="15" t="s">
        <v>10</v>
      </c>
      <c r="F133" s="16" t="s">
        <v>11</v>
      </c>
      <c r="G133" s="17" t="s">
        <v>176</v>
      </c>
      <c r="H133" s="18" t="s">
        <v>177</v>
      </c>
      <c r="I133" s="19">
        <v>5613</v>
      </c>
      <c r="J133" s="20">
        <v>100</v>
      </c>
      <c r="K133" s="31"/>
      <c r="L133" s="35"/>
    </row>
    <row r="134" spans="1:12" ht="36" x14ac:dyDescent="0.15">
      <c r="A134" s="11">
        <v>133</v>
      </c>
      <c r="B134" s="12" t="s">
        <v>8</v>
      </c>
      <c r="C134" s="13">
        <v>1274646</v>
      </c>
      <c r="D134" s="14" t="s">
        <v>178</v>
      </c>
      <c r="E134" s="15" t="s">
        <v>10</v>
      </c>
      <c r="F134" s="16" t="s">
        <v>11</v>
      </c>
      <c r="G134" s="17" t="s">
        <v>179</v>
      </c>
      <c r="H134" s="18" t="s">
        <v>180</v>
      </c>
      <c r="I134" s="19">
        <v>5005</v>
      </c>
      <c r="J134" s="20">
        <v>100</v>
      </c>
      <c r="K134" s="31"/>
      <c r="L134" s="35"/>
    </row>
    <row r="135" spans="1:12" ht="24" x14ac:dyDescent="0.15">
      <c r="A135" s="11">
        <v>134</v>
      </c>
      <c r="B135" s="12" t="s">
        <v>8</v>
      </c>
      <c r="C135" s="13">
        <v>1836042</v>
      </c>
      <c r="D135" s="14" t="s">
        <v>181</v>
      </c>
      <c r="E135" s="15" t="s">
        <v>10</v>
      </c>
      <c r="F135" s="16" t="s">
        <v>11</v>
      </c>
      <c r="G135" s="17" t="s">
        <v>182</v>
      </c>
      <c r="H135" s="18" t="s">
        <v>183</v>
      </c>
      <c r="I135" s="19">
        <v>6048</v>
      </c>
      <c r="J135" s="20">
        <v>100</v>
      </c>
      <c r="K135" s="31"/>
      <c r="L135" s="35"/>
    </row>
    <row r="136" spans="1:12" ht="24" x14ac:dyDescent="0.15">
      <c r="A136" s="11">
        <v>135</v>
      </c>
      <c r="B136" s="12" t="s">
        <v>8</v>
      </c>
      <c r="C136" s="13">
        <v>1673982</v>
      </c>
      <c r="D136" s="14" t="s">
        <v>184</v>
      </c>
      <c r="E136" s="15" t="s">
        <v>67</v>
      </c>
      <c r="F136" s="16" t="s">
        <v>11</v>
      </c>
      <c r="G136" s="17" t="s">
        <v>185</v>
      </c>
      <c r="H136" s="18" t="s">
        <v>186</v>
      </c>
      <c r="I136" s="19">
        <v>8656</v>
      </c>
      <c r="J136" s="20">
        <v>100</v>
      </c>
      <c r="K136" s="31"/>
      <c r="L136" s="35"/>
    </row>
    <row r="137" spans="1:12" ht="36" x14ac:dyDescent="0.15">
      <c r="A137" s="11">
        <v>136</v>
      </c>
      <c r="B137" s="12" t="s">
        <v>8</v>
      </c>
      <c r="C137" s="13">
        <v>1836127</v>
      </c>
      <c r="D137" s="14" t="s">
        <v>187</v>
      </c>
      <c r="E137" s="15" t="s">
        <v>10</v>
      </c>
      <c r="F137" s="16" t="s">
        <v>11</v>
      </c>
      <c r="G137" s="17" t="s">
        <v>188</v>
      </c>
      <c r="H137" s="18" t="s">
        <v>189</v>
      </c>
      <c r="I137" s="19">
        <v>11604</v>
      </c>
      <c r="J137" s="20">
        <v>500</v>
      </c>
      <c r="K137" s="31"/>
      <c r="L137" s="35"/>
    </row>
    <row r="138" spans="1:12" ht="24" x14ac:dyDescent="0.15">
      <c r="A138" s="11">
        <v>137</v>
      </c>
      <c r="B138" s="12" t="s">
        <v>8</v>
      </c>
      <c r="C138" s="13">
        <v>1285734</v>
      </c>
      <c r="D138" s="14" t="s">
        <v>190</v>
      </c>
      <c r="E138" s="15" t="s">
        <v>10</v>
      </c>
      <c r="F138" s="16" t="s">
        <v>11</v>
      </c>
      <c r="G138" s="17" t="s">
        <v>191</v>
      </c>
      <c r="H138" s="18" t="s">
        <v>192</v>
      </c>
      <c r="I138" s="19">
        <v>10604</v>
      </c>
      <c r="J138" s="20">
        <v>500</v>
      </c>
      <c r="K138" s="31"/>
      <c r="L138" s="35"/>
    </row>
    <row r="139" spans="1:12" ht="48" x14ac:dyDescent="0.15">
      <c r="A139" s="11">
        <v>138</v>
      </c>
      <c r="B139" s="12" t="s">
        <v>8</v>
      </c>
      <c r="C139" s="13">
        <v>1690385</v>
      </c>
      <c r="D139" s="14" t="s">
        <v>193</v>
      </c>
      <c r="E139" s="15" t="s">
        <v>10</v>
      </c>
      <c r="F139" s="16" t="s">
        <v>11</v>
      </c>
      <c r="G139" s="17" t="s">
        <v>194</v>
      </c>
      <c r="H139" s="18" t="s">
        <v>195</v>
      </c>
      <c r="I139" s="19">
        <v>8019</v>
      </c>
      <c r="J139" s="20">
        <v>100</v>
      </c>
      <c r="K139" s="31"/>
      <c r="L139" s="35"/>
    </row>
    <row r="140" spans="1:12" ht="48" x14ac:dyDescent="0.15">
      <c r="A140" s="11">
        <v>139</v>
      </c>
      <c r="B140" s="12" t="s">
        <v>8</v>
      </c>
      <c r="C140" s="13">
        <v>1699326</v>
      </c>
      <c r="D140" s="14" t="s">
        <v>196</v>
      </c>
      <c r="E140" s="15" t="s">
        <v>10</v>
      </c>
      <c r="F140" s="16" t="s">
        <v>11</v>
      </c>
      <c r="G140" s="17" t="s">
        <v>197</v>
      </c>
      <c r="H140" s="18" t="s">
        <v>198</v>
      </c>
      <c r="I140" s="19">
        <v>7550</v>
      </c>
      <c r="J140" s="20">
        <v>100</v>
      </c>
      <c r="K140" s="31"/>
      <c r="L140" s="35"/>
    </row>
    <row r="141" spans="1:12" ht="24" x14ac:dyDescent="0.15">
      <c r="A141" s="11">
        <v>140</v>
      </c>
      <c r="B141" s="12" t="s">
        <v>8</v>
      </c>
      <c r="C141" s="13">
        <v>494328</v>
      </c>
      <c r="D141" s="14" t="s">
        <v>199</v>
      </c>
      <c r="E141" s="15" t="s">
        <v>10</v>
      </c>
      <c r="F141" s="16" t="s">
        <v>11</v>
      </c>
      <c r="G141" s="17" t="s">
        <v>200</v>
      </c>
      <c r="H141" s="18" t="s">
        <v>201</v>
      </c>
      <c r="I141" s="19">
        <v>5506</v>
      </c>
      <c r="J141" s="20">
        <v>100</v>
      </c>
      <c r="K141" s="31"/>
      <c r="L141" s="35"/>
    </row>
    <row r="142" spans="1:12" ht="24" x14ac:dyDescent="0.15">
      <c r="A142" s="11">
        <v>141</v>
      </c>
      <c r="B142" s="12" t="s">
        <v>8</v>
      </c>
      <c r="C142" s="13">
        <v>532518</v>
      </c>
      <c r="D142" s="14" t="s">
        <v>202</v>
      </c>
      <c r="E142" s="15" t="s">
        <v>10</v>
      </c>
      <c r="F142" s="16" t="s">
        <v>11</v>
      </c>
      <c r="G142" s="17" t="s">
        <v>203</v>
      </c>
      <c r="H142" s="18" t="s">
        <v>204</v>
      </c>
      <c r="I142" s="19">
        <v>36616</v>
      </c>
      <c r="J142" s="20">
        <v>1000</v>
      </c>
      <c r="K142" s="31"/>
      <c r="L142" s="35"/>
    </row>
    <row r="143" spans="1:12" ht="48" x14ac:dyDescent="0.15">
      <c r="A143" s="11">
        <v>142</v>
      </c>
      <c r="B143" s="12" t="s">
        <v>8</v>
      </c>
      <c r="C143" s="13">
        <v>1693850</v>
      </c>
      <c r="D143" s="14" t="s">
        <v>205</v>
      </c>
      <c r="E143" s="15" t="s">
        <v>10</v>
      </c>
      <c r="F143" s="16" t="s">
        <v>11</v>
      </c>
      <c r="G143" s="17" t="s">
        <v>206</v>
      </c>
      <c r="H143" s="18" t="s">
        <v>207</v>
      </c>
      <c r="I143" s="19">
        <v>5235</v>
      </c>
      <c r="J143" s="20">
        <v>100</v>
      </c>
      <c r="K143" s="31"/>
      <c r="L143" s="35"/>
    </row>
    <row r="144" spans="1:12" ht="36" x14ac:dyDescent="0.15">
      <c r="A144" s="11">
        <v>143</v>
      </c>
      <c r="B144" s="12" t="s">
        <v>8</v>
      </c>
      <c r="C144" s="13">
        <v>1661248</v>
      </c>
      <c r="D144" s="14" t="s">
        <v>208</v>
      </c>
      <c r="E144" s="15" t="s">
        <v>10</v>
      </c>
      <c r="F144" s="16" t="s">
        <v>11</v>
      </c>
      <c r="G144" s="17" t="s">
        <v>209</v>
      </c>
      <c r="H144" s="18" t="s">
        <v>210</v>
      </c>
      <c r="I144" s="19">
        <v>4252</v>
      </c>
      <c r="J144" s="20">
        <v>100</v>
      </c>
      <c r="K144" s="31"/>
      <c r="L144" s="35"/>
    </row>
    <row r="145" spans="1:12" ht="36" x14ac:dyDescent="0.15">
      <c r="A145" s="11">
        <v>144</v>
      </c>
      <c r="B145" s="12" t="s">
        <v>8</v>
      </c>
      <c r="C145" s="13">
        <v>1263275</v>
      </c>
      <c r="D145" s="14" t="s">
        <v>211</v>
      </c>
      <c r="E145" s="15" t="s">
        <v>10</v>
      </c>
      <c r="F145" s="16" t="s">
        <v>11</v>
      </c>
      <c r="G145" s="17" t="s">
        <v>212</v>
      </c>
      <c r="H145" s="18" t="s">
        <v>213</v>
      </c>
      <c r="I145" s="19">
        <v>9900</v>
      </c>
      <c r="J145" s="20">
        <v>100</v>
      </c>
      <c r="K145" s="31"/>
      <c r="L145" s="35"/>
    </row>
    <row r="146" spans="1:12" ht="36" x14ac:dyDescent="0.15">
      <c r="A146" s="11">
        <v>145</v>
      </c>
      <c r="B146" s="12" t="s">
        <v>8</v>
      </c>
      <c r="C146" s="13">
        <v>1263282</v>
      </c>
      <c r="D146" s="14" t="s">
        <v>211</v>
      </c>
      <c r="E146" s="15" t="s">
        <v>10</v>
      </c>
      <c r="F146" s="16" t="s">
        <v>11</v>
      </c>
      <c r="G146" s="17" t="s">
        <v>212</v>
      </c>
      <c r="H146" s="18" t="s">
        <v>213</v>
      </c>
      <c r="I146" s="19">
        <v>9900</v>
      </c>
      <c r="J146" s="20">
        <v>100</v>
      </c>
      <c r="K146" s="31"/>
      <c r="L146" s="35"/>
    </row>
    <row r="147" spans="1:12" ht="36" x14ac:dyDescent="0.15">
      <c r="A147" s="11">
        <v>146</v>
      </c>
      <c r="B147" s="12" t="s">
        <v>8</v>
      </c>
      <c r="C147" s="13">
        <v>1263299</v>
      </c>
      <c r="D147" s="14" t="s">
        <v>211</v>
      </c>
      <c r="E147" s="15" t="s">
        <v>10</v>
      </c>
      <c r="F147" s="16" t="s">
        <v>11</v>
      </c>
      <c r="G147" s="17" t="s">
        <v>212</v>
      </c>
      <c r="H147" s="18" t="s">
        <v>213</v>
      </c>
      <c r="I147" s="19">
        <v>9900</v>
      </c>
      <c r="J147" s="20">
        <v>100</v>
      </c>
      <c r="K147" s="31"/>
      <c r="L147" s="35"/>
    </row>
    <row r="148" spans="1:12" ht="36" x14ac:dyDescent="0.15">
      <c r="A148" s="11">
        <v>147</v>
      </c>
      <c r="B148" s="12" t="s">
        <v>8</v>
      </c>
      <c r="C148" s="13">
        <v>1263305</v>
      </c>
      <c r="D148" s="14" t="s">
        <v>211</v>
      </c>
      <c r="E148" s="15" t="s">
        <v>10</v>
      </c>
      <c r="F148" s="16" t="s">
        <v>11</v>
      </c>
      <c r="G148" s="17" t="s">
        <v>212</v>
      </c>
      <c r="H148" s="18" t="s">
        <v>213</v>
      </c>
      <c r="I148" s="19">
        <v>9900</v>
      </c>
      <c r="J148" s="20">
        <v>100</v>
      </c>
      <c r="K148" s="31"/>
      <c r="L148" s="35"/>
    </row>
    <row r="149" spans="1:12" ht="36" x14ac:dyDescent="0.15">
      <c r="A149" s="11">
        <v>148</v>
      </c>
      <c r="B149" s="12" t="s">
        <v>8</v>
      </c>
      <c r="C149" s="13">
        <v>1263312</v>
      </c>
      <c r="D149" s="14" t="s">
        <v>211</v>
      </c>
      <c r="E149" s="15" t="s">
        <v>10</v>
      </c>
      <c r="F149" s="16" t="s">
        <v>11</v>
      </c>
      <c r="G149" s="17" t="s">
        <v>212</v>
      </c>
      <c r="H149" s="18" t="s">
        <v>213</v>
      </c>
      <c r="I149" s="19">
        <v>9900</v>
      </c>
      <c r="J149" s="20">
        <v>100</v>
      </c>
      <c r="K149" s="31"/>
      <c r="L149" s="35"/>
    </row>
    <row r="150" spans="1:12" ht="36" x14ac:dyDescent="0.15">
      <c r="A150" s="11">
        <v>149</v>
      </c>
      <c r="B150" s="12" t="s">
        <v>8</v>
      </c>
      <c r="C150" s="13">
        <v>1263329</v>
      </c>
      <c r="D150" s="14" t="s">
        <v>211</v>
      </c>
      <c r="E150" s="15" t="s">
        <v>10</v>
      </c>
      <c r="F150" s="16" t="s">
        <v>11</v>
      </c>
      <c r="G150" s="17" t="s">
        <v>212</v>
      </c>
      <c r="H150" s="18" t="s">
        <v>213</v>
      </c>
      <c r="I150" s="19">
        <v>9900</v>
      </c>
      <c r="J150" s="20">
        <v>100</v>
      </c>
      <c r="K150" s="31"/>
      <c r="L150" s="35"/>
    </row>
    <row r="151" spans="1:12" ht="36" x14ac:dyDescent="0.15">
      <c r="A151" s="11">
        <v>150</v>
      </c>
      <c r="B151" s="12" t="s">
        <v>8</v>
      </c>
      <c r="C151" s="13">
        <v>1263336</v>
      </c>
      <c r="D151" s="14" t="s">
        <v>211</v>
      </c>
      <c r="E151" s="15" t="s">
        <v>10</v>
      </c>
      <c r="F151" s="16" t="s">
        <v>11</v>
      </c>
      <c r="G151" s="17" t="s">
        <v>212</v>
      </c>
      <c r="H151" s="18" t="s">
        <v>213</v>
      </c>
      <c r="I151" s="19">
        <v>9900</v>
      </c>
      <c r="J151" s="20">
        <v>100</v>
      </c>
      <c r="K151" s="31"/>
      <c r="L151" s="35"/>
    </row>
    <row r="152" spans="1:12" ht="36" x14ac:dyDescent="0.15">
      <c r="A152" s="11">
        <v>151</v>
      </c>
      <c r="B152" s="12" t="s">
        <v>8</v>
      </c>
      <c r="C152" s="13">
        <v>1263343</v>
      </c>
      <c r="D152" s="14" t="s">
        <v>211</v>
      </c>
      <c r="E152" s="15" t="s">
        <v>10</v>
      </c>
      <c r="F152" s="16" t="s">
        <v>11</v>
      </c>
      <c r="G152" s="17" t="s">
        <v>212</v>
      </c>
      <c r="H152" s="18" t="s">
        <v>213</v>
      </c>
      <c r="I152" s="19">
        <v>9900</v>
      </c>
      <c r="J152" s="20">
        <v>100</v>
      </c>
      <c r="K152" s="31"/>
      <c r="L152" s="35"/>
    </row>
    <row r="153" spans="1:12" ht="36" x14ac:dyDescent="0.15">
      <c r="A153" s="11">
        <v>152</v>
      </c>
      <c r="B153" s="12" t="s">
        <v>8</v>
      </c>
      <c r="C153" s="13">
        <v>1263350</v>
      </c>
      <c r="D153" s="14" t="s">
        <v>211</v>
      </c>
      <c r="E153" s="15" t="s">
        <v>10</v>
      </c>
      <c r="F153" s="16" t="s">
        <v>11</v>
      </c>
      <c r="G153" s="17" t="s">
        <v>212</v>
      </c>
      <c r="H153" s="18" t="s">
        <v>213</v>
      </c>
      <c r="I153" s="19">
        <v>9900</v>
      </c>
      <c r="J153" s="20">
        <v>100</v>
      </c>
      <c r="K153" s="31"/>
      <c r="L153" s="35"/>
    </row>
    <row r="154" spans="1:12" ht="36" x14ac:dyDescent="0.15">
      <c r="A154" s="11">
        <v>153</v>
      </c>
      <c r="B154" s="12" t="s">
        <v>8</v>
      </c>
      <c r="C154" s="13">
        <v>1263367</v>
      </c>
      <c r="D154" s="14" t="s">
        <v>211</v>
      </c>
      <c r="E154" s="15" t="s">
        <v>10</v>
      </c>
      <c r="F154" s="16" t="s">
        <v>11</v>
      </c>
      <c r="G154" s="17" t="s">
        <v>212</v>
      </c>
      <c r="H154" s="18" t="s">
        <v>213</v>
      </c>
      <c r="I154" s="19">
        <v>9900</v>
      </c>
      <c r="J154" s="20">
        <v>100</v>
      </c>
      <c r="K154" s="31"/>
      <c r="L154" s="35"/>
    </row>
    <row r="155" spans="1:12" ht="36" x14ac:dyDescent="0.15">
      <c r="A155" s="11">
        <v>154</v>
      </c>
      <c r="B155" s="12" t="s">
        <v>8</v>
      </c>
      <c r="C155" s="13">
        <v>1263374</v>
      </c>
      <c r="D155" s="14" t="s">
        <v>211</v>
      </c>
      <c r="E155" s="15" t="s">
        <v>10</v>
      </c>
      <c r="F155" s="16" t="s">
        <v>11</v>
      </c>
      <c r="G155" s="17" t="s">
        <v>212</v>
      </c>
      <c r="H155" s="18" t="s">
        <v>213</v>
      </c>
      <c r="I155" s="19">
        <v>9900</v>
      </c>
      <c r="J155" s="20">
        <v>100</v>
      </c>
      <c r="K155" s="31"/>
      <c r="L155" s="35"/>
    </row>
    <row r="156" spans="1:12" ht="36" x14ac:dyDescent="0.15">
      <c r="A156" s="11">
        <v>155</v>
      </c>
      <c r="B156" s="12" t="s">
        <v>8</v>
      </c>
      <c r="C156" s="13">
        <v>1263381</v>
      </c>
      <c r="D156" s="14" t="s">
        <v>211</v>
      </c>
      <c r="E156" s="15" t="s">
        <v>10</v>
      </c>
      <c r="F156" s="16" t="s">
        <v>11</v>
      </c>
      <c r="G156" s="17" t="s">
        <v>212</v>
      </c>
      <c r="H156" s="18" t="s">
        <v>213</v>
      </c>
      <c r="I156" s="19">
        <v>9900</v>
      </c>
      <c r="J156" s="20">
        <v>100</v>
      </c>
      <c r="K156" s="31"/>
      <c r="L156" s="35"/>
    </row>
    <row r="157" spans="1:12" ht="36" x14ac:dyDescent="0.15">
      <c r="A157" s="11">
        <v>156</v>
      </c>
      <c r="B157" s="12" t="s">
        <v>8</v>
      </c>
      <c r="C157" s="13">
        <v>1263398</v>
      </c>
      <c r="D157" s="14" t="s">
        <v>211</v>
      </c>
      <c r="E157" s="15" t="s">
        <v>10</v>
      </c>
      <c r="F157" s="16" t="s">
        <v>11</v>
      </c>
      <c r="G157" s="17" t="s">
        <v>212</v>
      </c>
      <c r="H157" s="18" t="s">
        <v>213</v>
      </c>
      <c r="I157" s="19">
        <v>9900</v>
      </c>
      <c r="J157" s="20">
        <v>100</v>
      </c>
      <c r="K157" s="31"/>
      <c r="L157" s="35"/>
    </row>
    <row r="158" spans="1:12" ht="36" x14ac:dyDescent="0.15">
      <c r="A158" s="11">
        <v>157</v>
      </c>
      <c r="B158" s="12" t="s">
        <v>8</v>
      </c>
      <c r="C158" s="13">
        <v>1263404</v>
      </c>
      <c r="D158" s="14" t="s">
        <v>211</v>
      </c>
      <c r="E158" s="15" t="s">
        <v>10</v>
      </c>
      <c r="F158" s="16" t="s">
        <v>11</v>
      </c>
      <c r="G158" s="17" t="s">
        <v>212</v>
      </c>
      <c r="H158" s="18" t="s">
        <v>213</v>
      </c>
      <c r="I158" s="19">
        <v>9900</v>
      </c>
      <c r="J158" s="20">
        <v>100</v>
      </c>
      <c r="K158" s="31"/>
      <c r="L158" s="35"/>
    </row>
    <row r="159" spans="1:12" ht="36" x14ac:dyDescent="0.15">
      <c r="A159" s="11">
        <v>158</v>
      </c>
      <c r="B159" s="12" t="s">
        <v>8</v>
      </c>
      <c r="C159" s="13">
        <v>1263428</v>
      </c>
      <c r="D159" s="14" t="s">
        <v>211</v>
      </c>
      <c r="E159" s="15" t="s">
        <v>10</v>
      </c>
      <c r="F159" s="16" t="s">
        <v>11</v>
      </c>
      <c r="G159" s="17" t="s">
        <v>212</v>
      </c>
      <c r="H159" s="18" t="s">
        <v>213</v>
      </c>
      <c r="I159" s="19">
        <v>9900</v>
      </c>
      <c r="J159" s="20">
        <v>100</v>
      </c>
      <c r="K159" s="31"/>
      <c r="L159" s="35"/>
    </row>
    <row r="160" spans="1:12" ht="36" x14ac:dyDescent="0.15">
      <c r="A160" s="11">
        <v>159</v>
      </c>
      <c r="B160" s="12" t="s">
        <v>8</v>
      </c>
      <c r="C160" s="13">
        <v>1263435</v>
      </c>
      <c r="D160" s="14" t="s">
        <v>211</v>
      </c>
      <c r="E160" s="15" t="s">
        <v>10</v>
      </c>
      <c r="F160" s="16" t="s">
        <v>11</v>
      </c>
      <c r="G160" s="17" t="s">
        <v>212</v>
      </c>
      <c r="H160" s="18" t="s">
        <v>213</v>
      </c>
      <c r="I160" s="19">
        <v>9900</v>
      </c>
      <c r="J160" s="20">
        <v>100</v>
      </c>
      <c r="K160" s="31"/>
      <c r="L160" s="35"/>
    </row>
    <row r="161" spans="1:12" ht="36" x14ac:dyDescent="0.15">
      <c r="A161" s="11">
        <v>160</v>
      </c>
      <c r="B161" s="12" t="s">
        <v>8</v>
      </c>
      <c r="C161" s="13">
        <v>1263442</v>
      </c>
      <c r="D161" s="14" t="s">
        <v>211</v>
      </c>
      <c r="E161" s="15" t="s">
        <v>10</v>
      </c>
      <c r="F161" s="16" t="s">
        <v>11</v>
      </c>
      <c r="G161" s="17" t="s">
        <v>212</v>
      </c>
      <c r="H161" s="18" t="s">
        <v>213</v>
      </c>
      <c r="I161" s="19">
        <v>9900</v>
      </c>
      <c r="J161" s="20">
        <v>100</v>
      </c>
      <c r="K161" s="31"/>
      <c r="L161" s="35"/>
    </row>
    <row r="162" spans="1:12" ht="36" x14ac:dyDescent="0.15">
      <c r="A162" s="11">
        <v>161</v>
      </c>
      <c r="B162" s="12" t="s">
        <v>8</v>
      </c>
      <c r="C162" s="13">
        <v>1263459</v>
      </c>
      <c r="D162" s="14" t="s">
        <v>211</v>
      </c>
      <c r="E162" s="15" t="s">
        <v>10</v>
      </c>
      <c r="F162" s="16" t="s">
        <v>11</v>
      </c>
      <c r="G162" s="17" t="s">
        <v>212</v>
      </c>
      <c r="H162" s="18" t="s">
        <v>213</v>
      </c>
      <c r="I162" s="19">
        <v>9900</v>
      </c>
      <c r="J162" s="20">
        <v>100</v>
      </c>
      <c r="K162" s="31"/>
      <c r="L162" s="35"/>
    </row>
    <row r="163" spans="1:12" ht="36" x14ac:dyDescent="0.15">
      <c r="A163" s="11">
        <v>162</v>
      </c>
      <c r="B163" s="12" t="s">
        <v>8</v>
      </c>
      <c r="C163" s="13">
        <v>1263466</v>
      </c>
      <c r="D163" s="14" t="s">
        <v>211</v>
      </c>
      <c r="E163" s="15" t="s">
        <v>10</v>
      </c>
      <c r="F163" s="16" t="s">
        <v>11</v>
      </c>
      <c r="G163" s="17" t="s">
        <v>212</v>
      </c>
      <c r="H163" s="18" t="s">
        <v>213</v>
      </c>
      <c r="I163" s="19">
        <v>9900</v>
      </c>
      <c r="J163" s="20">
        <v>100</v>
      </c>
      <c r="K163" s="31"/>
      <c r="L163" s="35"/>
    </row>
    <row r="164" spans="1:12" ht="36" x14ac:dyDescent="0.15">
      <c r="A164" s="11">
        <v>163</v>
      </c>
      <c r="B164" s="12" t="s">
        <v>8</v>
      </c>
      <c r="C164" s="13">
        <v>1263473</v>
      </c>
      <c r="D164" s="14" t="s">
        <v>211</v>
      </c>
      <c r="E164" s="15" t="s">
        <v>10</v>
      </c>
      <c r="F164" s="16" t="s">
        <v>11</v>
      </c>
      <c r="G164" s="17" t="s">
        <v>212</v>
      </c>
      <c r="H164" s="18" t="s">
        <v>213</v>
      </c>
      <c r="I164" s="19">
        <v>9900</v>
      </c>
      <c r="J164" s="20">
        <v>100</v>
      </c>
      <c r="K164" s="31"/>
      <c r="L164" s="35"/>
    </row>
    <row r="165" spans="1:12" ht="36" x14ac:dyDescent="0.15">
      <c r="A165" s="11">
        <v>164</v>
      </c>
      <c r="B165" s="12" t="s">
        <v>8</v>
      </c>
      <c r="C165" s="13">
        <v>1263480</v>
      </c>
      <c r="D165" s="14" t="s">
        <v>211</v>
      </c>
      <c r="E165" s="15" t="s">
        <v>10</v>
      </c>
      <c r="F165" s="16" t="s">
        <v>11</v>
      </c>
      <c r="G165" s="17" t="s">
        <v>212</v>
      </c>
      <c r="H165" s="18" t="s">
        <v>213</v>
      </c>
      <c r="I165" s="19">
        <v>9900</v>
      </c>
      <c r="J165" s="20">
        <v>100</v>
      </c>
      <c r="K165" s="31"/>
      <c r="L165" s="35"/>
    </row>
    <row r="166" spans="1:12" ht="36" x14ac:dyDescent="0.15">
      <c r="A166" s="11">
        <v>165</v>
      </c>
      <c r="B166" s="12" t="s">
        <v>8</v>
      </c>
      <c r="C166" s="13">
        <v>1263497</v>
      </c>
      <c r="D166" s="14" t="s">
        <v>211</v>
      </c>
      <c r="E166" s="15" t="s">
        <v>10</v>
      </c>
      <c r="F166" s="16" t="s">
        <v>11</v>
      </c>
      <c r="G166" s="17" t="s">
        <v>212</v>
      </c>
      <c r="H166" s="18" t="s">
        <v>213</v>
      </c>
      <c r="I166" s="19">
        <v>9900</v>
      </c>
      <c r="J166" s="20">
        <v>100</v>
      </c>
      <c r="K166" s="31"/>
      <c r="L166" s="35"/>
    </row>
    <row r="167" spans="1:12" ht="36" x14ac:dyDescent="0.15">
      <c r="A167" s="11">
        <v>166</v>
      </c>
      <c r="B167" s="12" t="s">
        <v>8</v>
      </c>
      <c r="C167" s="13">
        <v>1263503</v>
      </c>
      <c r="D167" s="14" t="s">
        <v>211</v>
      </c>
      <c r="E167" s="15" t="s">
        <v>10</v>
      </c>
      <c r="F167" s="16" t="s">
        <v>11</v>
      </c>
      <c r="G167" s="17" t="s">
        <v>212</v>
      </c>
      <c r="H167" s="18" t="s">
        <v>213</v>
      </c>
      <c r="I167" s="19">
        <v>9900</v>
      </c>
      <c r="J167" s="20">
        <v>100</v>
      </c>
      <c r="K167" s="31"/>
      <c r="L167" s="35"/>
    </row>
    <row r="168" spans="1:12" ht="36" x14ac:dyDescent="0.15">
      <c r="A168" s="11">
        <v>167</v>
      </c>
      <c r="B168" s="12" t="s">
        <v>8</v>
      </c>
      <c r="C168" s="13">
        <v>1263510</v>
      </c>
      <c r="D168" s="14" t="s">
        <v>211</v>
      </c>
      <c r="E168" s="15" t="s">
        <v>10</v>
      </c>
      <c r="F168" s="16" t="s">
        <v>11</v>
      </c>
      <c r="G168" s="17" t="s">
        <v>212</v>
      </c>
      <c r="H168" s="18" t="s">
        <v>213</v>
      </c>
      <c r="I168" s="19">
        <v>9900</v>
      </c>
      <c r="J168" s="20">
        <v>100</v>
      </c>
      <c r="K168" s="31"/>
      <c r="L168" s="35"/>
    </row>
    <row r="169" spans="1:12" ht="36" x14ac:dyDescent="0.15">
      <c r="A169" s="11">
        <v>168</v>
      </c>
      <c r="B169" s="12" t="s">
        <v>8</v>
      </c>
      <c r="C169" s="13">
        <v>1263527</v>
      </c>
      <c r="D169" s="14" t="s">
        <v>211</v>
      </c>
      <c r="E169" s="15" t="s">
        <v>10</v>
      </c>
      <c r="F169" s="16" t="s">
        <v>11</v>
      </c>
      <c r="G169" s="17" t="s">
        <v>212</v>
      </c>
      <c r="H169" s="18" t="s">
        <v>213</v>
      </c>
      <c r="I169" s="19">
        <v>9900</v>
      </c>
      <c r="J169" s="20">
        <v>100</v>
      </c>
      <c r="K169" s="31"/>
      <c r="L169" s="35"/>
    </row>
    <row r="170" spans="1:12" ht="36" x14ac:dyDescent="0.15">
      <c r="A170" s="11">
        <v>169</v>
      </c>
      <c r="B170" s="12" t="s">
        <v>8</v>
      </c>
      <c r="C170" s="13">
        <v>1263534</v>
      </c>
      <c r="D170" s="14" t="s">
        <v>211</v>
      </c>
      <c r="E170" s="15" t="s">
        <v>10</v>
      </c>
      <c r="F170" s="16" t="s">
        <v>11</v>
      </c>
      <c r="G170" s="17" t="s">
        <v>212</v>
      </c>
      <c r="H170" s="18" t="s">
        <v>213</v>
      </c>
      <c r="I170" s="19">
        <v>9900</v>
      </c>
      <c r="J170" s="20">
        <v>100</v>
      </c>
      <c r="K170" s="31"/>
      <c r="L170" s="35"/>
    </row>
    <row r="171" spans="1:12" ht="36" x14ac:dyDescent="0.15">
      <c r="A171" s="11">
        <v>170</v>
      </c>
      <c r="B171" s="12" t="s">
        <v>8</v>
      </c>
      <c r="C171" s="13">
        <v>1263541</v>
      </c>
      <c r="D171" s="14" t="s">
        <v>211</v>
      </c>
      <c r="E171" s="15" t="s">
        <v>10</v>
      </c>
      <c r="F171" s="16" t="s">
        <v>11</v>
      </c>
      <c r="G171" s="17" t="s">
        <v>212</v>
      </c>
      <c r="H171" s="18" t="s">
        <v>213</v>
      </c>
      <c r="I171" s="19">
        <v>9900</v>
      </c>
      <c r="J171" s="20">
        <v>100</v>
      </c>
      <c r="K171" s="31"/>
      <c r="L171" s="35"/>
    </row>
    <row r="172" spans="1:12" ht="36" x14ac:dyDescent="0.15">
      <c r="A172" s="11">
        <v>171</v>
      </c>
      <c r="B172" s="12" t="s">
        <v>8</v>
      </c>
      <c r="C172" s="13">
        <v>1263558</v>
      </c>
      <c r="D172" s="14" t="s">
        <v>211</v>
      </c>
      <c r="E172" s="15" t="s">
        <v>10</v>
      </c>
      <c r="F172" s="16" t="s">
        <v>11</v>
      </c>
      <c r="G172" s="17" t="s">
        <v>212</v>
      </c>
      <c r="H172" s="18" t="s">
        <v>213</v>
      </c>
      <c r="I172" s="19">
        <v>9900</v>
      </c>
      <c r="J172" s="20">
        <v>100</v>
      </c>
      <c r="K172" s="31"/>
      <c r="L172" s="35"/>
    </row>
    <row r="173" spans="1:12" ht="36" x14ac:dyDescent="0.15">
      <c r="A173" s="11">
        <v>172</v>
      </c>
      <c r="B173" s="12" t="s">
        <v>8</v>
      </c>
      <c r="C173" s="13">
        <v>1263565</v>
      </c>
      <c r="D173" s="14" t="s">
        <v>211</v>
      </c>
      <c r="E173" s="15" t="s">
        <v>10</v>
      </c>
      <c r="F173" s="16" t="s">
        <v>11</v>
      </c>
      <c r="G173" s="17" t="s">
        <v>212</v>
      </c>
      <c r="H173" s="18" t="s">
        <v>213</v>
      </c>
      <c r="I173" s="19">
        <v>9900</v>
      </c>
      <c r="J173" s="20">
        <v>100</v>
      </c>
      <c r="K173" s="31"/>
      <c r="L173" s="35"/>
    </row>
    <row r="174" spans="1:12" ht="36" x14ac:dyDescent="0.15">
      <c r="A174" s="11">
        <v>173</v>
      </c>
      <c r="B174" s="12" t="s">
        <v>8</v>
      </c>
      <c r="C174" s="13">
        <v>1283662</v>
      </c>
      <c r="D174" s="14" t="s">
        <v>211</v>
      </c>
      <c r="E174" s="15" t="s">
        <v>10</v>
      </c>
      <c r="F174" s="16" t="s">
        <v>11</v>
      </c>
      <c r="G174" s="17" t="s">
        <v>212</v>
      </c>
      <c r="H174" s="18" t="s">
        <v>214</v>
      </c>
      <c r="I174" s="19">
        <v>9900</v>
      </c>
      <c r="J174" s="20">
        <v>100</v>
      </c>
      <c r="K174" s="31"/>
      <c r="L174" s="35"/>
    </row>
    <row r="175" spans="1:12" ht="36" x14ac:dyDescent="0.15">
      <c r="A175" s="11">
        <v>174</v>
      </c>
      <c r="B175" s="12" t="s">
        <v>8</v>
      </c>
      <c r="C175" s="13">
        <v>1283679</v>
      </c>
      <c r="D175" s="14" t="s">
        <v>211</v>
      </c>
      <c r="E175" s="15" t="s">
        <v>10</v>
      </c>
      <c r="F175" s="16" t="s">
        <v>11</v>
      </c>
      <c r="G175" s="17" t="s">
        <v>212</v>
      </c>
      <c r="H175" s="18" t="s">
        <v>214</v>
      </c>
      <c r="I175" s="19">
        <v>9900</v>
      </c>
      <c r="J175" s="20">
        <v>100</v>
      </c>
      <c r="K175" s="31"/>
      <c r="L175" s="35"/>
    </row>
    <row r="176" spans="1:12" ht="36" x14ac:dyDescent="0.15">
      <c r="A176" s="11">
        <v>175</v>
      </c>
      <c r="B176" s="12" t="s">
        <v>8</v>
      </c>
      <c r="C176" s="13">
        <v>1283686</v>
      </c>
      <c r="D176" s="14" t="s">
        <v>211</v>
      </c>
      <c r="E176" s="15" t="s">
        <v>10</v>
      </c>
      <c r="F176" s="16" t="s">
        <v>11</v>
      </c>
      <c r="G176" s="17" t="s">
        <v>212</v>
      </c>
      <c r="H176" s="18" t="s">
        <v>214</v>
      </c>
      <c r="I176" s="19">
        <v>9900</v>
      </c>
      <c r="J176" s="20">
        <v>100</v>
      </c>
      <c r="K176" s="31"/>
      <c r="L176" s="35"/>
    </row>
    <row r="177" spans="1:12" ht="36" x14ac:dyDescent="0.15">
      <c r="A177" s="11">
        <v>176</v>
      </c>
      <c r="B177" s="12" t="s">
        <v>8</v>
      </c>
      <c r="C177" s="13">
        <v>1283693</v>
      </c>
      <c r="D177" s="14" t="s">
        <v>211</v>
      </c>
      <c r="E177" s="15" t="s">
        <v>10</v>
      </c>
      <c r="F177" s="16" t="s">
        <v>11</v>
      </c>
      <c r="G177" s="17" t="s">
        <v>212</v>
      </c>
      <c r="H177" s="18" t="s">
        <v>214</v>
      </c>
      <c r="I177" s="19">
        <v>9900</v>
      </c>
      <c r="J177" s="20">
        <v>100</v>
      </c>
      <c r="K177" s="31"/>
      <c r="L177" s="35"/>
    </row>
    <row r="178" spans="1:12" ht="36" x14ac:dyDescent="0.15">
      <c r="A178" s="11">
        <v>177</v>
      </c>
      <c r="B178" s="12" t="s">
        <v>8</v>
      </c>
      <c r="C178" s="13">
        <v>1283709</v>
      </c>
      <c r="D178" s="14" t="s">
        <v>211</v>
      </c>
      <c r="E178" s="15" t="s">
        <v>10</v>
      </c>
      <c r="F178" s="16" t="s">
        <v>11</v>
      </c>
      <c r="G178" s="17" t="s">
        <v>212</v>
      </c>
      <c r="H178" s="18" t="s">
        <v>214</v>
      </c>
      <c r="I178" s="19">
        <v>9900</v>
      </c>
      <c r="J178" s="20">
        <v>100</v>
      </c>
      <c r="K178" s="31"/>
      <c r="L178" s="35"/>
    </row>
    <row r="179" spans="1:12" ht="36" x14ac:dyDescent="0.15">
      <c r="A179" s="11">
        <v>178</v>
      </c>
      <c r="B179" s="12" t="s">
        <v>8</v>
      </c>
      <c r="C179" s="13">
        <v>1283716</v>
      </c>
      <c r="D179" s="14" t="s">
        <v>211</v>
      </c>
      <c r="E179" s="15" t="s">
        <v>10</v>
      </c>
      <c r="F179" s="16" t="s">
        <v>11</v>
      </c>
      <c r="G179" s="17" t="s">
        <v>212</v>
      </c>
      <c r="H179" s="18" t="s">
        <v>214</v>
      </c>
      <c r="I179" s="19">
        <v>9900</v>
      </c>
      <c r="J179" s="20">
        <v>100</v>
      </c>
      <c r="K179" s="31"/>
      <c r="L179" s="35"/>
    </row>
    <row r="180" spans="1:12" ht="36" x14ac:dyDescent="0.15">
      <c r="A180" s="11">
        <v>179</v>
      </c>
      <c r="B180" s="12" t="s">
        <v>8</v>
      </c>
      <c r="C180" s="13">
        <v>1283723</v>
      </c>
      <c r="D180" s="14" t="s">
        <v>211</v>
      </c>
      <c r="E180" s="15" t="s">
        <v>10</v>
      </c>
      <c r="F180" s="16" t="s">
        <v>11</v>
      </c>
      <c r="G180" s="17" t="s">
        <v>212</v>
      </c>
      <c r="H180" s="18" t="s">
        <v>214</v>
      </c>
      <c r="I180" s="19">
        <v>9900</v>
      </c>
      <c r="J180" s="20">
        <v>100</v>
      </c>
      <c r="K180" s="31"/>
      <c r="L180" s="35"/>
    </row>
    <row r="181" spans="1:12" ht="36" x14ac:dyDescent="0.15">
      <c r="A181" s="11">
        <v>180</v>
      </c>
      <c r="B181" s="12" t="s">
        <v>8</v>
      </c>
      <c r="C181" s="13">
        <v>1283730</v>
      </c>
      <c r="D181" s="14" t="s">
        <v>211</v>
      </c>
      <c r="E181" s="15" t="s">
        <v>10</v>
      </c>
      <c r="F181" s="16" t="s">
        <v>11</v>
      </c>
      <c r="G181" s="17" t="s">
        <v>212</v>
      </c>
      <c r="H181" s="18" t="s">
        <v>214</v>
      </c>
      <c r="I181" s="19">
        <v>9900</v>
      </c>
      <c r="J181" s="20">
        <v>100</v>
      </c>
      <c r="K181" s="31"/>
      <c r="L181" s="35"/>
    </row>
    <row r="182" spans="1:12" ht="36" x14ac:dyDescent="0.15">
      <c r="A182" s="11">
        <v>181</v>
      </c>
      <c r="B182" s="12" t="s">
        <v>8</v>
      </c>
      <c r="C182" s="13">
        <v>1283747</v>
      </c>
      <c r="D182" s="14" t="s">
        <v>211</v>
      </c>
      <c r="E182" s="15" t="s">
        <v>10</v>
      </c>
      <c r="F182" s="16" t="s">
        <v>11</v>
      </c>
      <c r="G182" s="17" t="s">
        <v>212</v>
      </c>
      <c r="H182" s="18" t="s">
        <v>214</v>
      </c>
      <c r="I182" s="19">
        <v>9900</v>
      </c>
      <c r="J182" s="20">
        <v>100</v>
      </c>
      <c r="K182" s="31"/>
      <c r="L182" s="35"/>
    </row>
    <row r="183" spans="1:12" ht="36" x14ac:dyDescent="0.15">
      <c r="A183" s="11">
        <v>182</v>
      </c>
      <c r="B183" s="12" t="s">
        <v>8</v>
      </c>
      <c r="C183" s="13">
        <v>1283754</v>
      </c>
      <c r="D183" s="14" t="s">
        <v>211</v>
      </c>
      <c r="E183" s="15" t="s">
        <v>10</v>
      </c>
      <c r="F183" s="16" t="s">
        <v>11</v>
      </c>
      <c r="G183" s="17" t="s">
        <v>212</v>
      </c>
      <c r="H183" s="18" t="s">
        <v>214</v>
      </c>
      <c r="I183" s="19">
        <v>9900</v>
      </c>
      <c r="J183" s="20">
        <v>100</v>
      </c>
      <c r="K183" s="31"/>
      <c r="L183" s="35"/>
    </row>
    <row r="184" spans="1:12" ht="36" x14ac:dyDescent="0.15">
      <c r="A184" s="11">
        <v>183</v>
      </c>
      <c r="B184" s="12" t="s">
        <v>8</v>
      </c>
      <c r="C184" s="13">
        <v>1283761</v>
      </c>
      <c r="D184" s="14" t="s">
        <v>211</v>
      </c>
      <c r="E184" s="15" t="s">
        <v>10</v>
      </c>
      <c r="F184" s="16" t="s">
        <v>11</v>
      </c>
      <c r="G184" s="17" t="s">
        <v>212</v>
      </c>
      <c r="H184" s="18" t="s">
        <v>214</v>
      </c>
      <c r="I184" s="19">
        <v>9900</v>
      </c>
      <c r="J184" s="20">
        <v>100</v>
      </c>
      <c r="K184" s="31"/>
      <c r="L184" s="35"/>
    </row>
    <row r="185" spans="1:12" ht="36" x14ac:dyDescent="0.15">
      <c r="A185" s="11">
        <v>184</v>
      </c>
      <c r="B185" s="12" t="s">
        <v>8</v>
      </c>
      <c r="C185" s="13">
        <v>1283778</v>
      </c>
      <c r="D185" s="14" t="s">
        <v>211</v>
      </c>
      <c r="E185" s="15" t="s">
        <v>10</v>
      </c>
      <c r="F185" s="16" t="s">
        <v>11</v>
      </c>
      <c r="G185" s="17" t="s">
        <v>212</v>
      </c>
      <c r="H185" s="18" t="s">
        <v>214</v>
      </c>
      <c r="I185" s="19">
        <v>9900</v>
      </c>
      <c r="J185" s="20">
        <v>100</v>
      </c>
      <c r="K185" s="31"/>
      <c r="L185" s="35"/>
    </row>
    <row r="186" spans="1:12" ht="36" x14ac:dyDescent="0.15">
      <c r="A186" s="11">
        <v>185</v>
      </c>
      <c r="B186" s="12" t="s">
        <v>8</v>
      </c>
      <c r="C186" s="13">
        <v>1283785</v>
      </c>
      <c r="D186" s="14" t="s">
        <v>211</v>
      </c>
      <c r="E186" s="15" t="s">
        <v>10</v>
      </c>
      <c r="F186" s="16" t="s">
        <v>11</v>
      </c>
      <c r="G186" s="17" t="s">
        <v>212</v>
      </c>
      <c r="H186" s="18" t="s">
        <v>214</v>
      </c>
      <c r="I186" s="19">
        <v>9900</v>
      </c>
      <c r="J186" s="20">
        <v>100</v>
      </c>
      <c r="K186" s="31"/>
      <c r="L186" s="35"/>
    </row>
    <row r="187" spans="1:12" ht="36" x14ac:dyDescent="0.15">
      <c r="A187" s="11">
        <v>186</v>
      </c>
      <c r="B187" s="12" t="s">
        <v>8</v>
      </c>
      <c r="C187" s="13">
        <v>1283792</v>
      </c>
      <c r="D187" s="14" t="s">
        <v>211</v>
      </c>
      <c r="E187" s="15" t="s">
        <v>10</v>
      </c>
      <c r="F187" s="16" t="s">
        <v>11</v>
      </c>
      <c r="G187" s="17" t="s">
        <v>212</v>
      </c>
      <c r="H187" s="18" t="s">
        <v>214</v>
      </c>
      <c r="I187" s="19">
        <v>9900</v>
      </c>
      <c r="J187" s="20">
        <v>100</v>
      </c>
      <c r="K187" s="31"/>
      <c r="L187" s="35"/>
    </row>
    <row r="188" spans="1:12" ht="36" x14ac:dyDescent="0.15">
      <c r="A188" s="11">
        <v>187</v>
      </c>
      <c r="B188" s="12" t="s">
        <v>8</v>
      </c>
      <c r="C188" s="13">
        <v>1283808</v>
      </c>
      <c r="D188" s="14" t="s">
        <v>211</v>
      </c>
      <c r="E188" s="15" t="s">
        <v>10</v>
      </c>
      <c r="F188" s="16" t="s">
        <v>11</v>
      </c>
      <c r="G188" s="17" t="s">
        <v>212</v>
      </c>
      <c r="H188" s="18" t="s">
        <v>214</v>
      </c>
      <c r="I188" s="19">
        <v>9900</v>
      </c>
      <c r="J188" s="20">
        <v>100</v>
      </c>
      <c r="K188" s="31"/>
      <c r="L188" s="35"/>
    </row>
    <row r="189" spans="1:12" ht="36" x14ac:dyDescent="0.15">
      <c r="A189" s="11">
        <v>188</v>
      </c>
      <c r="B189" s="12" t="s">
        <v>8</v>
      </c>
      <c r="C189" s="13">
        <v>1283815</v>
      </c>
      <c r="D189" s="14" t="s">
        <v>211</v>
      </c>
      <c r="E189" s="15" t="s">
        <v>10</v>
      </c>
      <c r="F189" s="16" t="s">
        <v>11</v>
      </c>
      <c r="G189" s="17" t="s">
        <v>212</v>
      </c>
      <c r="H189" s="18" t="s">
        <v>214</v>
      </c>
      <c r="I189" s="19">
        <v>9900</v>
      </c>
      <c r="J189" s="20">
        <v>100</v>
      </c>
      <c r="K189" s="31"/>
      <c r="L189" s="35"/>
    </row>
    <row r="190" spans="1:12" ht="36" x14ac:dyDescent="0.15">
      <c r="A190" s="11">
        <v>189</v>
      </c>
      <c r="B190" s="12" t="s">
        <v>8</v>
      </c>
      <c r="C190" s="13">
        <v>1283822</v>
      </c>
      <c r="D190" s="14" t="s">
        <v>211</v>
      </c>
      <c r="E190" s="15" t="s">
        <v>10</v>
      </c>
      <c r="F190" s="16" t="s">
        <v>11</v>
      </c>
      <c r="G190" s="17" t="s">
        <v>212</v>
      </c>
      <c r="H190" s="18" t="s">
        <v>214</v>
      </c>
      <c r="I190" s="19">
        <v>9900</v>
      </c>
      <c r="J190" s="20">
        <v>100</v>
      </c>
      <c r="K190" s="31"/>
      <c r="L190" s="35"/>
    </row>
    <row r="191" spans="1:12" ht="36" x14ac:dyDescent="0.15">
      <c r="A191" s="11">
        <v>190</v>
      </c>
      <c r="B191" s="12" t="s">
        <v>8</v>
      </c>
      <c r="C191" s="13">
        <v>1283839</v>
      </c>
      <c r="D191" s="14" t="s">
        <v>211</v>
      </c>
      <c r="E191" s="15" t="s">
        <v>10</v>
      </c>
      <c r="F191" s="16" t="s">
        <v>11</v>
      </c>
      <c r="G191" s="17" t="s">
        <v>212</v>
      </c>
      <c r="H191" s="18" t="s">
        <v>214</v>
      </c>
      <c r="I191" s="19">
        <v>9900</v>
      </c>
      <c r="J191" s="20">
        <v>100</v>
      </c>
      <c r="K191" s="31"/>
      <c r="L191" s="35"/>
    </row>
    <row r="192" spans="1:12" ht="36" x14ac:dyDescent="0.15">
      <c r="A192" s="11">
        <v>191</v>
      </c>
      <c r="B192" s="12" t="s">
        <v>8</v>
      </c>
      <c r="C192" s="13">
        <v>1283846</v>
      </c>
      <c r="D192" s="14" t="s">
        <v>211</v>
      </c>
      <c r="E192" s="15" t="s">
        <v>10</v>
      </c>
      <c r="F192" s="16" t="s">
        <v>11</v>
      </c>
      <c r="G192" s="17" t="s">
        <v>212</v>
      </c>
      <c r="H192" s="18" t="s">
        <v>214</v>
      </c>
      <c r="I192" s="19">
        <v>9900</v>
      </c>
      <c r="J192" s="20">
        <v>100</v>
      </c>
      <c r="K192" s="31"/>
      <c r="L192" s="35"/>
    </row>
    <row r="193" spans="1:12" ht="36" x14ac:dyDescent="0.15">
      <c r="A193" s="11">
        <v>192</v>
      </c>
      <c r="B193" s="12" t="s">
        <v>8</v>
      </c>
      <c r="C193" s="13">
        <v>1283853</v>
      </c>
      <c r="D193" s="14" t="s">
        <v>211</v>
      </c>
      <c r="E193" s="15" t="s">
        <v>10</v>
      </c>
      <c r="F193" s="16" t="s">
        <v>11</v>
      </c>
      <c r="G193" s="17" t="s">
        <v>212</v>
      </c>
      <c r="H193" s="18" t="s">
        <v>214</v>
      </c>
      <c r="I193" s="19">
        <v>9900</v>
      </c>
      <c r="J193" s="20">
        <v>100</v>
      </c>
      <c r="K193" s="31"/>
      <c r="L193" s="35"/>
    </row>
    <row r="194" spans="1:12" ht="36" x14ac:dyDescent="0.15">
      <c r="A194" s="11">
        <v>193</v>
      </c>
      <c r="B194" s="12" t="s">
        <v>8</v>
      </c>
      <c r="C194" s="13">
        <v>1283860</v>
      </c>
      <c r="D194" s="14" t="s">
        <v>211</v>
      </c>
      <c r="E194" s="15" t="s">
        <v>10</v>
      </c>
      <c r="F194" s="16" t="s">
        <v>11</v>
      </c>
      <c r="G194" s="17" t="s">
        <v>212</v>
      </c>
      <c r="H194" s="18" t="s">
        <v>214</v>
      </c>
      <c r="I194" s="19">
        <v>9900</v>
      </c>
      <c r="J194" s="20">
        <v>100</v>
      </c>
      <c r="K194" s="31"/>
      <c r="L194" s="35"/>
    </row>
    <row r="195" spans="1:12" ht="36" x14ac:dyDescent="0.15">
      <c r="A195" s="11">
        <v>194</v>
      </c>
      <c r="B195" s="12" t="s">
        <v>8</v>
      </c>
      <c r="C195" s="13">
        <v>1283877</v>
      </c>
      <c r="D195" s="14" t="s">
        <v>211</v>
      </c>
      <c r="E195" s="15" t="s">
        <v>10</v>
      </c>
      <c r="F195" s="16" t="s">
        <v>11</v>
      </c>
      <c r="G195" s="17" t="s">
        <v>212</v>
      </c>
      <c r="H195" s="18" t="s">
        <v>214</v>
      </c>
      <c r="I195" s="19">
        <v>9900</v>
      </c>
      <c r="J195" s="20">
        <v>100</v>
      </c>
      <c r="K195" s="31"/>
      <c r="L195" s="35"/>
    </row>
    <row r="196" spans="1:12" ht="36" x14ac:dyDescent="0.15">
      <c r="A196" s="11">
        <v>195</v>
      </c>
      <c r="B196" s="12" t="s">
        <v>8</v>
      </c>
      <c r="C196" s="13">
        <v>1283884</v>
      </c>
      <c r="D196" s="14" t="s">
        <v>211</v>
      </c>
      <c r="E196" s="15" t="s">
        <v>10</v>
      </c>
      <c r="F196" s="16" t="s">
        <v>11</v>
      </c>
      <c r="G196" s="17" t="s">
        <v>212</v>
      </c>
      <c r="H196" s="18" t="s">
        <v>214</v>
      </c>
      <c r="I196" s="19">
        <v>9900</v>
      </c>
      <c r="J196" s="20">
        <v>100</v>
      </c>
      <c r="K196" s="31"/>
      <c r="L196" s="35"/>
    </row>
    <row r="197" spans="1:12" ht="36" x14ac:dyDescent="0.15">
      <c r="A197" s="11">
        <v>196</v>
      </c>
      <c r="B197" s="12" t="s">
        <v>8</v>
      </c>
      <c r="C197" s="13">
        <v>1283891</v>
      </c>
      <c r="D197" s="14" t="s">
        <v>211</v>
      </c>
      <c r="E197" s="15" t="s">
        <v>10</v>
      </c>
      <c r="F197" s="16" t="s">
        <v>11</v>
      </c>
      <c r="G197" s="17" t="s">
        <v>212</v>
      </c>
      <c r="H197" s="18" t="s">
        <v>214</v>
      </c>
      <c r="I197" s="19">
        <v>9900</v>
      </c>
      <c r="J197" s="20">
        <v>100</v>
      </c>
      <c r="K197" s="31"/>
      <c r="L197" s="35"/>
    </row>
    <row r="198" spans="1:12" ht="36" x14ac:dyDescent="0.15">
      <c r="A198" s="11">
        <v>197</v>
      </c>
      <c r="B198" s="12" t="s">
        <v>8</v>
      </c>
      <c r="C198" s="13">
        <v>1283907</v>
      </c>
      <c r="D198" s="14" t="s">
        <v>211</v>
      </c>
      <c r="E198" s="15" t="s">
        <v>10</v>
      </c>
      <c r="F198" s="16" t="s">
        <v>11</v>
      </c>
      <c r="G198" s="17" t="s">
        <v>212</v>
      </c>
      <c r="H198" s="18" t="s">
        <v>214</v>
      </c>
      <c r="I198" s="19">
        <v>9900</v>
      </c>
      <c r="J198" s="20">
        <v>100</v>
      </c>
      <c r="K198" s="31"/>
      <c r="L198" s="35"/>
    </row>
    <row r="199" spans="1:12" ht="36" x14ac:dyDescent="0.15">
      <c r="A199" s="11">
        <v>198</v>
      </c>
      <c r="B199" s="12" t="s">
        <v>8</v>
      </c>
      <c r="C199" s="13">
        <v>1283914</v>
      </c>
      <c r="D199" s="14" t="s">
        <v>211</v>
      </c>
      <c r="E199" s="15" t="s">
        <v>10</v>
      </c>
      <c r="F199" s="16" t="s">
        <v>11</v>
      </c>
      <c r="G199" s="17" t="s">
        <v>212</v>
      </c>
      <c r="H199" s="18" t="s">
        <v>214</v>
      </c>
      <c r="I199" s="19">
        <v>9900</v>
      </c>
      <c r="J199" s="20">
        <v>100</v>
      </c>
      <c r="K199" s="31"/>
      <c r="L199" s="35"/>
    </row>
    <row r="200" spans="1:12" ht="36" x14ac:dyDescent="0.15">
      <c r="A200" s="11">
        <v>199</v>
      </c>
      <c r="B200" s="12" t="s">
        <v>8</v>
      </c>
      <c r="C200" s="13">
        <v>1283945</v>
      </c>
      <c r="D200" s="14" t="s">
        <v>211</v>
      </c>
      <c r="E200" s="15" t="s">
        <v>10</v>
      </c>
      <c r="F200" s="16" t="s">
        <v>11</v>
      </c>
      <c r="G200" s="17" t="s">
        <v>212</v>
      </c>
      <c r="H200" s="18" t="s">
        <v>214</v>
      </c>
      <c r="I200" s="19">
        <v>9900</v>
      </c>
      <c r="J200" s="20">
        <v>100</v>
      </c>
      <c r="K200" s="31"/>
      <c r="L200" s="35"/>
    </row>
    <row r="201" spans="1:12" ht="36" x14ac:dyDescent="0.15">
      <c r="A201" s="11">
        <v>200</v>
      </c>
      <c r="B201" s="12" t="s">
        <v>8</v>
      </c>
      <c r="C201" s="13">
        <v>1283952</v>
      </c>
      <c r="D201" s="14" t="s">
        <v>211</v>
      </c>
      <c r="E201" s="15" t="s">
        <v>10</v>
      </c>
      <c r="F201" s="16" t="s">
        <v>11</v>
      </c>
      <c r="G201" s="17" t="s">
        <v>212</v>
      </c>
      <c r="H201" s="18" t="s">
        <v>214</v>
      </c>
      <c r="I201" s="19">
        <v>9900</v>
      </c>
      <c r="J201" s="20">
        <v>100</v>
      </c>
      <c r="K201" s="31"/>
      <c r="L201" s="35"/>
    </row>
    <row r="202" spans="1:12" ht="24" x14ac:dyDescent="0.15">
      <c r="A202" s="11">
        <v>201</v>
      </c>
      <c r="B202" s="12" t="s">
        <v>8</v>
      </c>
      <c r="C202" s="13">
        <v>1283969</v>
      </c>
      <c r="D202" s="14" t="s">
        <v>215</v>
      </c>
      <c r="E202" s="15" t="s">
        <v>10</v>
      </c>
      <c r="F202" s="16" t="s">
        <v>11</v>
      </c>
      <c r="G202" s="17" t="s">
        <v>212</v>
      </c>
      <c r="H202" s="18" t="s">
        <v>214</v>
      </c>
      <c r="I202" s="19">
        <v>7650</v>
      </c>
      <c r="J202" s="20">
        <v>100</v>
      </c>
      <c r="K202" s="31"/>
      <c r="L202" s="35"/>
    </row>
    <row r="203" spans="1:12" ht="24" x14ac:dyDescent="0.15">
      <c r="A203" s="11">
        <v>202</v>
      </c>
      <c r="B203" s="12" t="s">
        <v>8</v>
      </c>
      <c r="C203" s="13">
        <v>1283976</v>
      </c>
      <c r="D203" s="14" t="s">
        <v>215</v>
      </c>
      <c r="E203" s="15" t="s">
        <v>10</v>
      </c>
      <c r="F203" s="16" t="s">
        <v>11</v>
      </c>
      <c r="G203" s="17" t="s">
        <v>212</v>
      </c>
      <c r="H203" s="18" t="s">
        <v>214</v>
      </c>
      <c r="I203" s="19">
        <v>7650</v>
      </c>
      <c r="J203" s="20">
        <v>100</v>
      </c>
      <c r="K203" s="31"/>
      <c r="L203" s="35"/>
    </row>
    <row r="204" spans="1:12" ht="24" x14ac:dyDescent="0.15">
      <c r="A204" s="11">
        <v>203</v>
      </c>
      <c r="B204" s="12" t="s">
        <v>8</v>
      </c>
      <c r="C204" s="13">
        <v>1283983</v>
      </c>
      <c r="D204" s="14" t="s">
        <v>215</v>
      </c>
      <c r="E204" s="15" t="s">
        <v>10</v>
      </c>
      <c r="F204" s="16" t="s">
        <v>11</v>
      </c>
      <c r="G204" s="17" t="s">
        <v>212</v>
      </c>
      <c r="H204" s="18" t="s">
        <v>214</v>
      </c>
      <c r="I204" s="19">
        <v>7650</v>
      </c>
      <c r="J204" s="20">
        <v>100</v>
      </c>
      <c r="K204" s="31"/>
      <c r="L204" s="35"/>
    </row>
    <row r="205" spans="1:12" ht="24" x14ac:dyDescent="0.15">
      <c r="A205" s="11">
        <v>204</v>
      </c>
      <c r="B205" s="12" t="s">
        <v>8</v>
      </c>
      <c r="C205" s="13">
        <v>1283990</v>
      </c>
      <c r="D205" s="14" t="s">
        <v>215</v>
      </c>
      <c r="E205" s="15" t="s">
        <v>10</v>
      </c>
      <c r="F205" s="16" t="s">
        <v>11</v>
      </c>
      <c r="G205" s="17" t="s">
        <v>212</v>
      </c>
      <c r="H205" s="18" t="s">
        <v>214</v>
      </c>
      <c r="I205" s="19">
        <v>7650</v>
      </c>
      <c r="J205" s="20">
        <v>100</v>
      </c>
      <c r="K205" s="31"/>
      <c r="L205" s="35"/>
    </row>
    <row r="206" spans="1:12" ht="24" x14ac:dyDescent="0.15">
      <c r="A206" s="11">
        <v>205</v>
      </c>
      <c r="B206" s="12" t="s">
        <v>8</v>
      </c>
      <c r="C206" s="13">
        <v>1284003</v>
      </c>
      <c r="D206" s="14" t="s">
        <v>215</v>
      </c>
      <c r="E206" s="15" t="s">
        <v>10</v>
      </c>
      <c r="F206" s="16" t="s">
        <v>11</v>
      </c>
      <c r="G206" s="17" t="s">
        <v>212</v>
      </c>
      <c r="H206" s="18" t="s">
        <v>214</v>
      </c>
      <c r="I206" s="19">
        <v>7650</v>
      </c>
      <c r="J206" s="20">
        <v>100</v>
      </c>
      <c r="K206" s="31"/>
      <c r="L206" s="35"/>
    </row>
    <row r="207" spans="1:12" ht="24" x14ac:dyDescent="0.15">
      <c r="A207" s="11">
        <v>206</v>
      </c>
      <c r="B207" s="12" t="s">
        <v>8</v>
      </c>
      <c r="C207" s="13">
        <v>1284010</v>
      </c>
      <c r="D207" s="14" t="s">
        <v>215</v>
      </c>
      <c r="E207" s="15" t="s">
        <v>10</v>
      </c>
      <c r="F207" s="16" t="s">
        <v>11</v>
      </c>
      <c r="G207" s="17" t="s">
        <v>212</v>
      </c>
      <c r="H207" s="18" t="s">
        <v>214</v>
      </c>
      <c r="I207" s="19">
        <v>7650</v>
      </c>
      <c r="J207" s="20">
        <v>100</v>
      </c>
      <c r="K207" s="31"/>
      <c r="L207" s="35"/>
    </row>
    <row r="208" spans="1:12" ht="24" x14ac:dyDescent="0.15">
      <c r="A208" s="11">
        <v>207</v>
      </c>
      <c r="B208" s="12" t="s">
        <v>8</v>
      </c>
      <c r="C208" s="13">
        <v>1284027</v>
      </c>
      <c r="D208" s="14" t="s">
        <v>215</v>
      </c>
      <c r="E208" s="15" t="s">
        <v>10</v>
      </c>
      <c r="F208" s="16" t="s">
        <v>11</v>
      </c>
      <c r="G208" s="17" t="s">
        <v>212</v>
      </c>
      <c r="H208" s="18" t="s">
        <v>214</v>
      </c>
      <c r="I208" s="19">
        <v>7650</v>
      </c>
      <c r="J208" s="20">
        <v>100</v>
      </c>
      <c r="K208" s="31"/>
      <c r="L208" s="35"/>
    </row>
    <row r="209" spans="1:12" ht="24" x14ac:dyDescent="0.15">
      <c r="A209" s="11">
        <v>208</v>
      </c>
      <c r="B209" s="12" t="s">
        <v>8</v>
      </c>
      <c r="C209" s="13">
        <v>1284034</v>
      </c>
      <c r="D209" s="14" t="s">
        <v>215</v>
      </c>
      <c r="E209" s="15" t="s">
        <v>10</v>
      </c>
      <c r="F209" s="16" t="s">
        <v>11</v>
      </c>
      <c r="G209" s="17" t="s">
        <v>212</v>
      </c>
      <c r="H209" s="18" t="s">
        <v>214</v>
      </c>
      <c r="I209" s="19">
        <v>7650</v>
      </c>
      <c r="J209" s="20">
        <v>100</v>
      </c>
      <c r="K209" s="31"/>
      <c r="L209" s="35"/>
    </row>
    <row r="210" spans="1:12" ht="24" x14ac:dyDescent="0.15">
      <c r="A210" s="11">
        <v>209</v>
      </c>
      <c r="B210" s="12" t="s">
        <v>8</v>
      </c>
      <c r="C210" s="13">
        <v>1284041</v>
      </c>
      <c r="D210" s="14" t="s">
        <v>215</v>
      </c>
      <c r="E210" s="15" t="s">
        <v>10</v>
      </c>
      <c r="F210" s="16" t="s">
        <v>11</v>
      </c>
      <c r="G210" s="17" t="s">
        <v>212</v>
      </c>
      <c r="H210" s="18" t="s">
        <v>214</v>
      </c>
      <c r="I210" s="19">
        <v>7650</v>
      </c>
      <c r="J210" s="20">
        <v>100</v>
      </c>
      <c r="K210" s="31"/>
      <c r="L210" s="35"/>
    </row>
    <row r="211" spans="1:12" ht="24" x14ac:dyDescent="0.15">
      <c r="A211" s="11">
        <v>210</v>
      </c>
      <c r="B211" s="12" t="s">
        <v>8</v>
      </c>
      <c r="C211" s="13">
        <v>1284058</v>
      </c>
      <c r="D211" s="14" t="s">
        <v>215</v>
      </c>
      <c r="E211" s="15" t="s">
        <v>10</v>
      </c>
      <c r="F211" s="16" t="s">
        <v>11</v>
      </c>
      <c r="G211" s="17" t="s">
        <v>212</v>
      </c>
      <c r="H211" s="18" t="s">
        <v>214</v>
      </c>
      <c r="I211" s="19">
        <v>7650</v>
      </c>
      <c r="J211" s="20">
        <v>100</v>
      </c>
      <c r="K211" s="31"/>
      <c r="L211" s="35"/>
    </row>
    <row r="212" spans="1:12" ht="24" x14ac:dyDescent="0.15">
      <c r="A212" s="11">
        <v>211</v>
      </c>
      <c r="B212" s="12" t="s">
        <v>8</v>
      </c>
      <c r="C212" s="13">
        <v>1284065</v>
      </c>
      <c r="D212" s="14" t="s">
        <v>215</v>
      </c>
      <c r="E212" s="15" t="s">
        <v>10</v>
      </c>
      <c r="F212" s="16" t="s">
        <v>11</v>
      </c>
      <c r="G212" s="17" t="s">
        <v>212</v>
      </c>
      <c r="H212" s="18" t="s">
        <v>214</v>
      </c>
      <c r="I212" s="19">
        <v>7650</v>
      </c>
      <c r="J212" s="20">
        <v>100</v>
      </c>
      <c r="K212" s="31"/>
      <c r="L212" s="35"/>
    </row>
    <row r="213" spans="1:12" ht="24" x14ac:dyDescent="0.15">
      <c r="A213" s="11">
        <v>212</v>
      </c>
      <c r="B213" s="12" t="s">
        <v>8</v>
      </c>
      <c r="C213" s="13">
        <v>1284072</v>
      </c>
      <c r="D213" s="14" t="s">
        <v>215</v>
      </c>
      <c r="E213" s="15" t="s">
        <v>10</v>
      </c>
      <c r="F213" s="16" t="s">
        <v>11</v>
      </c>
      <c r="G213" s="17" t="s">
        <v>212</v>
      </c>
      <c r="H213" s="18" t="s">
        <v>214</v>
      </c>
      <c r="I213" s="19">
        <v>7650</v>
      </c>
      <c r="J213" s="20">
        <v>100</v>
      </c>
      <c r="K213" s="31"/>
      <c r="L213" s="35"/>
    </row>
    <row r="214" spans="1:12" ht="24" x14ac:dyDescent="0.15">
      <c r="A214" s="11">
        <v>213</v>
      </c>
      <c r="B214" s="12" t="s">
        <v>8</v>
      </c>
      <c r="C214" s="13">
        <v>1284089</v>
      </c>
      <c r="D214" s="14" t="s">
        <v>215</v>
      </c>
      <c r="E214" s="15" t="s">
        <v>10</v>
      </c>
      <c r="F214" s="16" t="s">
        <v>11</v>
      </c>
      <c r="G214" s="17" t="s">
        <v>212</v>
      </c>
      <c r="H214" s="18" t="s">
        <v>214</v>
      </c>
      <c r="I214" s="19">
        <v>7650</v>
      </c>
      <c r="J214" s="20">
        <v>100</v>
      </c>
      <c r="K214" s="31"/>
      <c r="L214" s="35"/>
    </row>
    <row r="215" spans="1:12" ht="24" x14ac:dyDescent="0.15">
      <c r="A215" s="11">
        <v>214</v>
      </c>
      <c r="B215" s="12" t="s">
        <v>8</v>
      </c>
      <c r="C215" s="13">
        <v>1284096</v>
      </c>
      <c r="D215" s="14" t="s">
        <v>215</v>
      </c>
      <c r="E215" s="15" t="s">
        <v>10</v>
      </c>
      <c r="F215" s="16" t="s">
        <v>11</v>
      </c>
      <c r="G215" s="17" t="s">
        <v>212</v>
      </c>
      <c r="H215" s="18" t="s">
        <v>214</v>
      </c>
      <c r="I215" s="19">
        <v>7650</v>
      </c>
      <c r="J215" s="20">
        <v>100</v>
      </c>
      <c r="K215" s="31"/>
      <c r="L215" s="35"/>
    </row>
    <row r="216" spans="1:12" ht="24" x14ac:dyDescent="0.15">
      <c r="A216" s="11">
        <v>215</v>
      </c>
      <c r="B216" s="12" t="s">
        <v>8</v>
      </c>
      <c r="C216" s="13">
        <v>1284102</v>
      </c>
      <c r="D216" s="14" t="s">
        <v>215</v>
      </c>
      <c r="E216" s="15" t="s">
        <v>10</v>
      </c>
      <c r="F216" s="16" t="s">
        <v>11</v>
      </c>
      <c r="G216" s="17" t="s">
        <v>212</v>
      </c>
      <c r="H216" s="18" t="s">
        <v>214</v>
      </c>
      <c r="I216" s="19">
        <v>7650</v>
      </c>
      <c r="J216" s="20">
        <v>100</v>
      </c>
      <c r="K216" s="31"/>
      <c r="L216" s="35"/>
    </row>
    <row r="217" spans="1:12" ht="24" x14ac:dyDescent="0.15">
      <c r="A217" s="11">
        <v>216</v>
      </c>
      <c r="B217" s="12" t="s">
        <v>8</v>
      </c>
      <c r="C217" s="13">
        <v>1284119</v>
      </c>
      <c r="D217" s="14" t="s">
        <v>215</v>
      </c>
      <c r="E217" s="15" t="s">
        <v>10</v>
      </c>
      <c r="F217" s="16" t="s">
        <v>11</v>
      </c>
      <c r="G217" s="17" t="s">
        <v>212</v>
      </c>
      <c r="H217" s="18" t="s">
        <v>214</v>
      </c>
      <c r="I217" s="19">
        <v>7650</v>
      </c>
      <c r="J217" s="20">
        <v>100</v>
      </c>
      <c r="K217" s="31"/>
      <c r="L217" s="35"/>
    </row>
    <row r="218" spans="1:12" ht="24" x14ac:dyDescent="0.15">
      <c r="A218" s="11">
        <v>217</v>
      </c>
      <c r="B218" s="12" t="s">
        <v>8</v>
      </c>
      <c r="C218" s="13">
        <v>1284126</v>
      </c>
      <c r="D218" s="14" t="s">
        <v>215</v>
      </c>
      <c r="E218" s="15" t="s">
        <v>10</v>
      </c>
      <c r="F218" s="16" t="s">
        <v>11</v>
      </c>
      <c r="G218" s="17" t="s">
        <v>212</v>
      </c>
      <c r="H218" s="18" t="s">
        <v>214</v>
      </c>
      <c r="I218" s="19">
        <v>7650</v>
      </c>
      <c r="J218" s="20">
        <v>100</v>
      </c>
      <c r="K218" s="31"/>
      <c r="L218" s="35"/>
    </row>
    <row r="219" spans="1:12" ht="24" x14ac:dyDescent="0.15">
      <c r="A219" s="11">
        <v>218</v>
      </c>
      <c r="B219" s="12" t="s">
        <v>8</v>
      </c>
      <c r="C219" s="13">
        <v>1284133</v>
      </c>
      <c r="D219" s="14" t="s">
        <v>215</v>
      </c>
      <c r="E219" s="15" t="s">
        <v>10</v>
      </c>
      <c r="F219" s="16" t="s">
        <v>11</v>
      </c>
      <c r="G219" s="17" t="s">
        <v>212</v>
      </c>
      <c r="H219" s="18" t="s">
        <v>214</v>
      </c>
      <c r="I219" s="19">
        <v>7650</v>
      </c>
      <c r="J219" s="20">
        <v>100</v>
      </c>
      <c r="K219" s="31"/>
      <c r="L219" s="35"/>
    </row>
    <row r="220" spans="1:12" ht="24" x14ac:dyDescent="0.15">
      <c r="A220" s="11">
        <v>219</v>
      </c>
      <c r="B220" s="12" t="s">
        <v>8</v>
      </c>
      <c r="C220" s="13">
        <v>1284140</v>
      </c>
      <c r="D220" s="14" t="s">
        <v>215</v>
      </c>
      <c r="E220" s="15" t="s">
        <v>10</v>
      </c>
      <c r="F220" s="16" t="s">
        <v>11</v>
      </c>
      <c r="G220" s="17" t="s">
        <v>212</v>
      </c>
      <c r="H220" s="18" t="s">
        <v>214</v>
      </c>
      <c r="I220" s="19">
        <v>7650</v>
      </c>
      <c r="J220" s="20">
        <v>100</v>
      </c>
      <c r="K220" s="31"/>
      <c r="L220" s="35"/>
    </row>
    <row r="221" spans="1:12" ht="24" x14ac:dyDescent="0.15">
      <c r="A221" s="11">
        <v>220</v>
      </c>
      <c r="B221" s="12" t="s">
        <v>8</v>
      </c>
      <c r="C221" s="13">
        <v>1284157</v>
      </c>
      <c r="D221" s="14" t="s">
        <v>215</v>
      </c>
      <c r="E221" s="15" t="s">
        <v>10</v>
      </c>
      <c r="F221" s="16" t="s">
        <v>11</v>
      </c>
      <c r="G221" s="17" t="s">
        <v>212</v>
      </c>
      <c r="H221" s="18" t="s">
        <v>214</v>
      </c>
      <c r="I221" s="19">
        <v>7650</v>
      </c>
      <c r="J221" s="20">
        <v>100</v>
      </c>
      <c r="K221" s="31"/>
      <c r="L221" s="35"/>
    </row>
    <row r="222" spans="1:12" ht="24" x14ac:dyDescent="0.15">
      <c r="A222" s="11">
        <v>221</v>
      </c>
      <c r="B222" s="12" t="s">
        <v>8</v>
      </c>
      <c r="C222" s="13">
        <v>1284164</v>
      </c>
      <c r="D222" s="14" t="s">
        <v>215</v>
      </c>
      <c r="E222" s="15" t="s">
        <v>10</v>
      </c>
      <c r="F222" s="16" t="s">
        <v>11</v>
      </c>
      <c r="G222" s="17" t="s">
        <v>212</v>
      </c>
      <c r="H222" s="18" t="s">
        <v>214</v>
      </c>
      <c r="I222" s="19">
        <v>7650</v>
      </c>
      <c r="J222" s="20">
        <v>100</v>
      </c>
      <c r="K222" s="31"/>
      <c r="L222" s="35"/>
    </row>
    <row r="223" spans="1:12" ht="24" x14ac:dyDescent="0.15">
      <c r="A223" s="11">
        <v>222</v>
      </c>
      <c r="B223" s="12" t="s">
        <v>8</v>
      </c>
      <c r="C223" s="13">
        <v>1284171</v>
      </c>
      <c r="D223" s="14" t="s">
        <v>215</v>
      </c>
      <c r="E223" s="15" t="s">
        <v>10</v>
      </c>
      <c r="F223" s="16" t="s">
        <v>11</v>
      </c>
      <c r="G223" s="17" t="s">
        <v>212</v>
      </c>
      <c r="H223" s="18" t="s">
        <v>214</v>
      </c>
      <c r="I223" s="19">
        <v>7650</v>
      </c>
      <c r="J223" s="20">
        <v>100</v>
      </c>
      <c r="K223" s="31"/>
      <c r="L223" s="35"/>
    </row>
    <row r="224" spans="1:12" ht="24" x14ac:dyDescent="0.15">
      <c r="A224" s="11">
        <v>223</v>
      </c>
      <c r="B224" s="12" t="s">
        <v>8</v>
      </c>
      <c r="C224" s="13">
        <v>1284188</v>
      </c>
      <c r="D224" s="14" t="s">
        <v>215</v>
      </c>
      <c r="E224" s="15" t="s">
        <v>10</v>
      </c>
      <c r="F224" s="16" t="s">
        <v>11</v>
      </c>
      <c r="G224" s="17" t="s">
        <v>212</v>
      </c>
      <c r="H224" s="18" t="s">
        <v>214</v>
      </c>
      <c r="I224" s="19">
        <v>7650</v>
      </c>
      <c r="J224" s="20">
        <v>100</v>
      </c>
      <c r="K224" s="31"/>
      <c r="L224" s="35"/>
    </row>
    <row r="225" spans="1:12" ht="24" x14ac:dyDescent="0.15">
      <c r="A225" s="11">
        <v>224</v>
      </c>
      <c r="B225" s="12" t="s">
        <v>8</v>
      </c>
      <c r="C225" s="13">
        <v>1284195</v>
      </c>
      <c r="D225" s="14" t="s">
        <v>215</v>
      </c>
      <c r="E225" s="15" t="s">
        <v>10</v>
      </c>
      <c r="F225" s="16" t="s">
        <v>11</v>
      </c>
      <c r="G225" s="17" t="s">
        <v>212</v>
      </c>
      <c r="H225" s="18" t="s">
        <v>214</v>
      </c>
      <c r="I225" s="19">
        <v>7650</v>
      </c>
      <c r="J225" s="20">
        <v>100</v>
      </c>
      <c r="K225" s="31"/>
      <c r="L225" s="35"/>
    </row>
    <row r="226" spans="1:12" ht="24" x14ac:dyDescent="0.15">
      <c r="A226" s="11">
        <v>225</v>
      </c>
      <c r="B226" s="12" t="s">
        <v>8</v>
      </c>
      <c r="C226" s="13">
        <v>1284201</v>
      </c>
      <c r="D226" s="14" t="s">
        <v>215</v>
      </c>
      <c r="E226" s="15" t="s">
        <v>10</v>
      </c>
      <c r="F226" s="16" t="s">
        <v>11</v>
      </c>
      <c r="G226" s="17" t="s">
        <v>212</v>
      </c>
      <c r="H226" s="18" t="s">
        <v>214</v>
      </c>
      <c r="I226" s="19">
        <v>7650</v>
      </c>
      <c r="J226" s="20">
        <v>100</v>
      </c>
      <c r="K226" s="31"/>
      <c r="L226" s="35"/>
    </row>
    <row r="227" spans="1:12" ht="24" x14ac:dyDescent="0.15">
      <c r="A227" s="11">
        <v>226</v>
      </c>
      <c r="B227" s="12" t="s">
        <v>8</v>
      </c>
      <c r="C227" s="13">
        <v>1284218</v>
      </c>
      <c r="D227" s="14" t="s">
        <v>215</v>
      </c>
      <c r="E227" s="15" t="s">
        <v>10</v>
      </c>
      <c r="F227" s="16" t="s">
        <v>11</v>
      </c>
      <c r="G227" s="17" t="s">
        <v>212</v>
      </c>
      <c r="H227" s="18" t="s">
        <v>214</v>
      </c>
      <c r="I227" s="19">
        <v>7650</v>
      </c>
      <c r="J227" s="20">
        <v>100</v>
      </c>
      <c r="K227" s="31"/>
      <c r="L227" s="35"/>
    </row>
    <row r="228" spans="1:12" ht="24" x14ac:dyDescent="0.15">
      <c r="A228" s="11">
        <v>227</v>
      </c>
      <c r="B228" s="12" t="s">
        <v>8</v>
      </c>
      <c r="C228" s="13">
        <v>1284225</v>
      </c>
      <c r="D228" s="14" t="s">
        <v>215</v>
      </c>
      <c r="E228" s="15" t="s">
        <v>10</v>
      </c>
      <c r="F228" s="16" t="s">
        <v>11</v>
      </c>
      <c r="G228" s="17" t="s">
        <v>212</v>
      </c>
      <c r="H228" s="18" t="s">
        <v>214</v>
      </c>
      <c r="I228" s="19">
        <v>7650</v>
      </c>
      <c r="J228" s="20">
        <v>100</v>
      </c>
      <c r="K228" s="31"/>
      <c r="L228" s="35"/>
    </row>
    <row r="229" spans="1:12" ht="24" x14ac:dyDescent="0.15">
      <c r="A229" s="11">
        <v>228</v>
      </c>
      <c r="B229" s="12" t="s">
        <v>8</v>
      </c>
      <c r="C229" s="13">
        <v>1284232</v>
      </c>
      <c r="D229" s="14" t="s">
        <v>215</v>
      </c>
      <c r="E229" s="15" t="s">
        <v>10</v>
      </c>
      <c r="F229" s="16" t="s">
        <v>11</v>
      </c>
      <c r="G229" s="17" t="s">
        <v>212</v>
      </c>
      <c r="H229" s="18" t="s">
        <v>214</v>
      </c>
      <c r="I229" s="19">
        <v>7650</v>
      </c>
      <c r="J229" s="20">
        <v>100</v>
      </c>
      <c r="K229" s="31"/>
      <c r="L229" s="35"/>
    </row>
    <row r="230" spans="1:12" ht="24" x14ac:dyDescent="0.15">
      <c r="A230" s="11">
        <v>229</v>
      </c>
      <c r="B230" s="12" t="s">
        <v>8</v>
      </c>
      <c r="C230" s="13">
        <v>1284249</v>
      </c>
      <c r="D230" s="14" t="s">
        <v>215</v>
      </c>
      <c r="E230" s="15" t="s">
        <v>10</v>
      </c>
      <c r="F230" s="16" t="s">
        <v>11</v>
      </c>
      <c r="G230" s="17" t="s">
        <v>212</v>
      </c>
      <c r="H230" s="18" t="s">
        <v>214</v>
      </c>
      <c r="I230" s="19">
        <v>7650</v>
      </c>
      <c r="J230" s="20">
        <v>100</v>
      </c>
      <c r="K230" s="31"/>
      <c r="L230" s="35"/>
    </row>
    <row r="231" spans="1:12" ht="24" x14ac:dyDescent="0.15">
      <c r="A231" s="11">
        <v>230</v>
      </c>
      <c r="B231" s="12" t="s">
        <v>8</v>
      </c>
      <c r="C231" s="13">
        <v>839211</v>
      </c>
      <c r="D231" s="14" t="s">
        <v>216</v>
      </c>
      <c r="E231" s="15" t="s">
        <v>10</v>
      </c>
      <c r="F231" s="16" t="s">
        <v>11</v>
      </c>
      <c r="G231" s="17" t="s">
        <v>217</v>
      </c>
      <c r="H231" s="18" t="s">
        <v>218</v>
      </c>
      <c r="I231" s="19">
        <v>4950</v>
      </c>
      <c r="J231" s="20">
        <v>100</v>
      </c>
      <c r="K231" s="31"/>
      <c r="L231" s="35"/>
    </row>
    <row r="232" spans="1:12" ht="24" x14ac:dyDescent="0.15">
      <c r="A232" s="11">
        <v>231</v>
      </c>
      <c r="B232" s="12" t="s">
        <v>8</v>
      </c>
      <c r="C232" s="13">
        <v>2261065</v>
      </c>
      <c r="D232" s="14" t="s">
        <v>219</v>
      </c>
      <c r="E232" s="15" t="s">
        <v>10</v>
      </c>
      <c r="F232" s="16" t="s">
        <v>11</v>
      </c>
      <c r="G232" s="17" t="s">
        <v>220</v>
      </c>
      <c r="H232" s="18" t="s">
        <v>221</v>
      </c>
      <c r="I232" s="19">
        <v>2646</v>
      </c>
      <c r="J232" s="20">
        <v>100</v>
      </c>
      <c r="K232" s="31"/>
      <c r="L232" s="35"/>
    </row>
    <row r="233" spans="1:12" ht="24" x14ac:dyDescent="0.15">
      <c r="A233" s="11">
        <v>232</v>
      </c>
      <c r="B233" s="12" t="s">
        <v>8</v>
      </c>
      <c r="C233" s="13">
        <v>2264325</v>
      </c>
      <c r="D233" s="14" t="s">
        <v>219</v>
      </c>
      <c r="E233" s="15" t="s">
        <v>10</v>
      </c>
      <c r="F233" s="16" t="s">
        <v>11</v>
      </c>
      <c r="G233" s="17" t="s">
        <v>220</v>
      </c>
      <c r="H233" s="18" t="s">
        <v>222</v>
      </c>
      <c r="I233" s="19">
        <v>2646</v>
      </c>
      <c r="J233" s="20">
        <v>100</v>
      </c>
      <c r="K233" s="31"/>
      <c r="L233" s="35"/>
    </row>
    <row r="234" spans="1:12" ht="24" x14ac:dyDescent="0.15">
      <c r="A234" s="11">
        <v>233</v>
      </c>
      <c r="B234" s="12" t="s">
        <v>8</v>
      </c>
      <c r="C234" s="13">
        <v>1279214</v>
      </c>
      <c r="D234" s="14" t="s">
        <v>223</v>
      </c>
      <c r="E234" s="15" t="s">
        <v>10</v>
      </c>
      <c r="F234" s="16" t="s">
        <v>11</v>
      </c>
      <c r="G234" s="17" t="s">
        <v>224</v>
      </c>
      <c r="H234" s="18" t="s">
        <v>225</v>
      </c>
      <c r="I234" s="19">
        <v>3337</v>
      </c>
      <c r="J234" s="20">
        <v>100</v>
      </c>
      <c r="K234" s="31"/>
      <c r="L234" s="35"/>
    </row>
    <row r="235" spans="1:12" ht="24" x14ac:dyDescent="0.15">
      <c r="A235" s="11">
        <v>234</v>
      </c>
      <c r="B235" s="12" t="s">
        <v>8</v>
      </c>
      <c r="C235" s="13">
        <v>2252506</v>
      </c>
      <c r="D235" s="14" t="s">
        <v>226</v>
      </c>
      <c r="E235" s="15" t="s">
        <v>10</v>
      </c>
      <c r="F235" s="16" t="s">
        <v>11</v>
      </c>
      <c r="G235" s="17" t="s">
        <v>227</v>
      </c>
      <c r="H235" s="18" t="s">
        <v>228</v>
      </c>
      <c r="I235" s="19">
        <v>2646</v>
      </c>
      <c r="J235" s="20">
        <v>100</v>
      </c>
      <c r="K235" s="31"/>
      <c r="L235" s="35"/>
    </row>
    <row r="236" spans="1:12" x14ac:dyDescent="0.15">
      <c r="A236" s="11">
        <v>235</v>
      </c>
      <c r="B236" s="12" t="s">
        <v>8</v>
      </c>
      <c r="C236" s="13">
        <v>839228</v>
      </c>
      <c r="D236" s="14" t="s">
        <v>229</v>
      </c>
      <c r="E236" s="15" t="s">
        <v>10</v>
      </c>
      <c r="F236" s="16" t="s">
        <v>11</v>
      </c>
      <c r="G236" s="17" t="s">
        <v>230</v>
      </c>
      <c r="H236" s="18" t="s">
        <v>218</v>
      </c>
      <c r="I236" s="19">
        <v>2475</v>
      </c>
      <c r="J236" s="20">
        <v>100</v>
      </c>
      <c r="K236" s="31"/>
      <c r="L236" s="35"/>
    </row>
    <row r="237" spans="1:12" x14ac:dyDescent="0.15">
      <c r="A237" s="11">
        <v>236</v>
      </c>
      <c r="B237" s="12" t="s">
        <v>8</v>
      </c>
      <c r="C237" s="13">
        <v>839174</v>
      </c>
      <c r="D237" s="14" t="s">
        <v>231</v>
      </c>
      <c r="E237" s="15" t="s">
        <v>10</v>
      </c>
      <c r="F237" s="16" t="s">
        <v>11</v>
      </c>
      <c r="G237" s="17" t="s">
        <v>232</v>
      </c>
      <c r="H237" s="18" t="s">
        <v>218</v>
      </c>
      <c r="I237" s="19">
        <v>5220</v>
      </c>
      <c r="J237" s="20">
        <v>100</v>
      </c>
      <c r="K237" s="31"/>
      <c r="L237" s="35"/>
    </row>
    <row r="238" spans="1:12" ht="24" x14ac:dyDescent="0.15">
      <c r="A238" s="11">
        <v>237</v>
      </c>
      <c r="B238" s="12" t="s">
        <v>8</v>
      </c>
      <c r="C238" s="13">
        <v>1293838</v>
      </c>
      <c r="D238" s="14" t="s">
        <v>233</v>
      </c>
      <c r="E238" s="15" t="s">
        <v>10</v>
      </c>
      <c r="F238" s="16" t="s">
        <v>11</v>
      </c>
      <c r="G238" s="17" t="s">
        <v>234</v>
      </c>
      <c r="H238" s="18" t="s">
        <v>235</v>
      </c>
      <c r="I238" s="19">
        <v>5320</v>
      </c>
      <c r="J238" s="20">
        <v>100</v>
      </c>
      <c r="K238" s="31"/>
      <c r="L238" s="35"/>
    </row>
    <row r="239" spans="1:12" ht="24" x14ac:dyDescent="0.15">
      <c r="A239" s="11">
        <v>238</v>
      </c>
      <c r="B239" s="12" t="s">
        <v>8</v>
      </c>
      <c r="C239" s="13">
        <v>840743</v>
      </c>
      <c r="D239" s="14" t="s">
        <v>236</v>
      </c>
      <c r="E239" s="15" t="s">
        <v>10</v>
      </c>
      <c r="F239" s="16" t="s">
        <v>11</v>
      </c>
      <c r="G239" s="17" t="s">
        <v>237</v>
      </c>
      <c r="H239" s="18" t="s">
        <v>75</v>
      </c>
      <c r="I239" s="19">
        <v>8820</v>
      </c>
      <c r="J239" s="20">
        <v>100</v>
      </c>
      <c r="K239" s="31"/>
      <c r="L239" s="35"/>
    </row>
    <row r="240" spans="1:12" ht="36" x14ac:dyDescent="0.15">
      <c r="A240" s="11">
        <v>239</v>
      </c>
      <c r="B240" s="12" t="s">
        <v>8</v>
      </c>
      <c r="C240" s="13">
        <v>2252049</v>
      </c>
      <c r="D240" s="14" t="s">
        <v>238</v>
      </c>
      <c r="E240" s="15" t="s">
        <v>10</v>
      </c>
      <c r="F240" s="16" t="s">
        <v>11</v>
      </c>
      <c r="G240" s="17" t="s">
        <v>239</v>
      </c>
      <c r="H240" s="18" t="s">
        <v>240</v>
      </c>
      <c r="I240" s="19">
        <v>2174</v>
      </c>
      <c r="J240" s="20">
        <v>100</v>
      </c>
      <c r="K240" s="31"/>
      <c r="L240" s="35"/>
    </row>
    <row r="241" spans="1:12" ht="24" x14ac:dyDescent="0.15">
      <c r="A241" s="11">
        <v>240</v>
      </c>
      <c r="B241" s="12" t="s">
        <v>8</v>
      </c>
      <c r="C241" s="13">
        <v>956079</v>
      </c>
      <c r="D241" s="14" t="s">
        <v>241</v>
      </c>
      <c r="E241" s="15" t="s">
        <v>10</v>
      </c>
      <c r="F241" s="16" t="s">
        <v>11</v>
      </c>
      <c r="G241" s="17" t="s">
        <v>242</v>
      </c>
      <c r="H241" s="18" t="s">
        <v>55</v>
      </c>
      <c r="I241" s="19">
        <v>4390</v>
      </c>
      <c r="J241" s="20">
        <v>100</v>
      </c>
      <c r="K241" s="31"/>
      <c r="L241" s="35"/>
    </row>
    <row r="242" spans="1:12" ht="24" x14ac:dyDescent="0.15">
      <c r="A242" s="11">
        <v>241</v>
      </c>
      <c r="B242" s="12" t="s">
        <v>8</v>
      </c>
      <c r="C242" s="13">
        <v>850889</v>
      </c>
      <c r="D242" s="14" t="s">
        <v>243</v>
      </c>
      <c r="E242" s="15" t="s">
        <v>44</v>
      </c>
      <c r="F242" s="16" t="s">
        <v>11</v>
      </c>
      <c r="G242" s="17" t="s">
        <v>244</v>
      </c>
      <c r="H242" s="18" t="s">
        <v>245</v>
      </c>
      <c r="I242" s="19">
        <v>5376</v>
      </c>
      <c r="J242" s="20">
        <v>100</v>
      </c>
      <c r="K242" s="31"/>
      <c r="L242" s="35"/>
    </row>
    <row r="243" spans="1:12" ht="24" x14ac:dyDescent="0.15">
      <c r="A243" s="11">
        <v>242</v>
      </c>
      <c r="B243" s="12" t="s">
        <v>8</v>
      </c>
      <c r="C243" s="13">
        <v>544504</v>
      </c>
      <c r="D243" s="14" t="s">
        <v>246</v>
      </c>
      <c r="E243" s="15" t="s">
        <v>247</v>
      </c>
      <c r="F243" s="16" t="s">
        <v>248</v>
      </c>
      <c r="G243" s="17" t="s">
        <v>249</v>
      </c>
      <c r="H243" s="18" t="s">
        <v>250</v>
      </c>
      <c r="I243" s="19">
        <v>16268</v>
      </c>
      <c r="J243" s="20">
        <v>500</v>
      </c>
      <c r="K243" s="31"/>
      <c r="L243" s="35"/>
    </row>
    <row r="244" spans="1:12" ht="24" x14ac:dyDescent="0.15">
      <c r="A244" s="11">
        <v>243</v>
      </c>
      <c r="B244" s="12" t="s">
        <v>8</v>
      </c>
      <c r="C244" s="13">
        <v>544511</v>
      </c>
      <c r="D244" s="14" t="s">
        <v>246</v>
      </c>
      <c r="E244" s="15" t="s">
        <v>251</v>
      </c>
      <c r="F244" s="16" t="s">
        <v>248</v>
      </c>
      <c r="G244" s="17" t="s">
        <v>252</v>
      </c>
      <c r="H244" s="18" t="s">
        <v>250</v>
      </c>
      <c r="I244" s="19">
        <v>16269</v>
      </c>
      <c r="J244" s="20">
        <v>500</v>
      </c>
      <c r="K244" s="31"/>
      <c r="L244" s="35"/>
    </row>
    <row r="245" spans="1:12" ht="36" x14ac:dyDescent="0.15">
      <c r="A245" s="11">
        <v>244</v>
      </c>
      <c r="B245" s="12" t="s">
        <v>8</v>
      </c>
      <c r="C245" s="13">
        <v>1288063</v>
      </c>
      <c r="D245" s="14" t="s">
        <v>253</v>
      </c>
      <c r="E245" s="15" t="s">
        <v>10</v>
      </c>
      <c r="F245" s="16" t="s">
        <v>11</v>
      </c>
      <c r="G245" s="17" t="s">
        <v>254</v>
      </c>
      <c r="H245" s="18" t="s">
        <v>177</v>
      </c>
      <c r="I245" s="19">
        <v>6492</v>
      </c>
      <c r="J245" s="20">
        <v>100</v>
      </c>
      <c r="K245" s="31"/>
      <c r="L245" s="35"/>
    </row>
    <row r="246" spans="1:12" ht="36" x14ac:dyDescent="0.15">
      <c r="A246" s="11">
        <v>245</v>
      </c>
      <c r="B246" s="12" t="s">
        <v>8</v>
      </c>
      <c r="C246" s="13">
        <v>870368</v>
      </c>
      <c r="D246" s="14" t="s">
        <v>255</v>
      </c>
      <c r="E246" s="15" t="s">
        <v>256</v>
      </c>
      <c r="F246" s="16" t="s">
        <v>11</v>
      </c>
      <c r="G246" s="17" t="s">
        <v>257</v>
      </c>
      <c r="H246" s="18" t="s">
        <v>258</v>
      </c>
      <c r="I246" s="19">
        <v>3244</v>
      </c>
      <c r="J246" s="20">
        <v>100</v>
      </c>
      <c r="K246" s="31"/>
      <c r="L246" s="35"/>
    </row>
    <row r="247" spans="1:12" ht="36" x14ac:dyDescent="0.15">
      <c r="A247" s="11">
        <v>246</v>
      </c>
      <c r="B247" s="12" t="s">
        <v>8</v>
      </c>
      <c r="C247" s="13">
        <v>837897</v>
      </c>
      <c r="D247" s="14" t="s">
        <v>259</v>
      </c>
      <c r="E247" s="15" t="s">
        <v>67</v>
      </c>
      <c r="F247" s="16" t="s">
        <v>11</v>
      </c>
      <c r="G247" s="17" t="s">
        <v>260</v>
      </c>
      <c r="H247" s="18" t="s">
        <v>75</v>
      </c>
      <c r="I247" s="19">
        <v>3105</v>
      </c>
      <c r="J247" s="20">
        <v>100</v>
      </c>
      <c r="K247" s="31"/>
      <c r="L247" s="35"/>
    </row>
    <row r="248" spans="1:12" ht="24" x14ac:dyDescent="0.15">
      <c r="A248" s="11">
        <v>247</v>
      </c>
      <c r="B248" s="12" t="s">
        <v>8</v>
      </c>
      <c r="C248" s="13">
        <v>505819</v>
      </c>
      <c r="D248" s="14" t="s">
        <v>261</v>
      </c>
      <c r="E248" s="15" t="s">
        <v>10</v>
      </c>
      <c r="F248" s="16" t="s">
        <v>11</v>
      </c>
      <c r="G248" s="17" t="s">
        <v>262</v>
      </c>
      <c r="H248" s="18" t="s">
        <v>263</v>
      </c>
      <c r="I248" s="19">
        <v>5953</v>
      </c>
      <c r="J248" s="20">
        <v>100</v>
      </c>
      <c r="K248" s="31"/>
      <c r="L248" s="35"/>
    </row>
    <row r="249" spans="1:12" ht="36" x14ac:dyDescent="0.15">
      <c r="A249" s="11">
        <v>248</v>
      </c>
      <c r="B249" s="12" t="s">
        <v>8</v>
      </c>
      <c r="C249" s="13">
        <v>1660296</v>
      </c>
      <c r="D249" s="14" t="s">
        <v>264</v>
      </c>
      <c r="E249" s="15" t="s">
        <v>10</v>
      </c>
      <c r="F249" s="16" t="s">
        <v>11</v>
      </c>
      <c r="G249" s="17" t="s">
        <v>265</v>
      </c>
      <c r="H249" s="18" t="s">
        <v>266</v>
      </c>
      <c r="I249" s="19">
        <v>10366</v>
      </c>
      <c r="J249" s="20">
        <v>500</v>
      </c>
      <c r="K249" s="31"/>
      <c r="L249" s="35"/>
    </row>
    <row r="250" spans="1:12" ht="24" x14ac:dyDescent="0.15">
      <c r="A250" s="11">
        <v>249</v>
      </c>
      <c r="B250" s="12" t="s">
        <v>8</v>
      </c>
      <c r="C250" s="13">
        <v>847025</v>
      </c>
      <c r="D250" s="14" t="s">
        <v>267</v>
      </c>
      <c r="E250" s="15" t="s">
        <v>10</v>
      </c>
      <c r="F250" s="16" t="s">
        <v>11</v>
      </c>
      <c r="G250" s="17" t="s">
        <v>268</v>
      </c>
      <c r="H250" s="18" t="s">
        <v>269</v>
      </c>
      <c r="I250" s="19">
        <v>8361</v>
      </c>
      <c r="J250" s="20">
        <v>100</v>
      </c>
      <c r="K250" s="31"/>
      <c r="L250" s="35"/>
    </row>
    <row r="251" spans="1:12" ht="48" x14ac:dyDescent="0.15">
      <c r="A251" s="11">
        <v>250</v>
      </c>
      <c r="B251" s="12" t="s">
        <v>8</v>
      </c>
      <c r="C251" s="13">
        <v>1690132</v>
      </c>
      <c r="D251" s="14" t="s">
        <v>270</v>
      </c>
      <c r="E251" s="15" t="s">
        <v>10</v>
      </c>
      <c r="F251" s="16" t="s">
        <v>11</v>
      </c>
      <c r="G251" s="17" t="s">
        <v>271</v>
      </c>
      <c r="H251" s="18" t="s">
        <v>272</v>
      </c>
      <c r="I251" s="19">
        <v>8071</v>
      </c>
      <c r="J251" s="20">
        <v>100</v>
      </c>
      <c r="K251" s="31"/>
      <c r="L251" s="35"/>
    </row>
    <row r="252" spans="1:12" ht="36" x14ac:dyDescent="0.15">
      <c r="A252" s="11">
        <v>251</v>
      </c>
      <c r="B252" s="12" t="s">
        <v>8</v>
      </c>
      <c r="C252" s="13">
        <v>866743</v>
      </c>
      <c r="D252" s="14" t="s">
        <v>273</v>
      </c>
      <c r="E252" s="15" t="s">
        <v>10</v>
      </c>
      <c r="F252" s="16" t="s">
        <v>11</v>
      </c>
      <c r="G252" s="17" t="s">
        <v>274</v>
      </c>
      <c r="H252" s="18" t="s">
        <v>275</v>
      </c>
      <c r="I252" s="19">
        <v>3168</v>
      </c>
      <c r="J252" s="20">
        <v>100</v>
      </c>
      <c r="K252" s="31"/>
      <c r="L252" s="35"/>
    </row>
    <row r="253" spans="1:12" ht="24" x14ac:dyDescent="0.15">
      <c r="A253" s="11">
        <v>252</v>
      </c>
      <c r="B253" s="12" t="s">
        <v>8</v>
      </c>
      <c r="C253" s="13">
        <v>476331</v>
      </c>
      <c r="D253" s="14" t="s">
        <v>276</v>
      </c>
      <c r="E253" s="15" t="s">
        <v>10</v>
      </c>
      <c r="F253" s="16" t="s">
        <v>11</v>
      </c>
      <c r="G253" s="17" t="s">
        <v>277</v>
      </c>
      <c r="H253" s="18" t="s">
        <v>278</v>
      </c>
      <c r="I253" s="19">
        <v>5756</v>
      </c>
      <c r="J253" s="20">
        <v>100</v>
      </c>
      <c r="K253" s="31"/>
      <c r="L253" s="35"/>
    </row>
    <row r="254" spans="1:12" ht="24" x14ac:dyDescent="0.15">
      <c r="A254" s="11">
        <v>253</v>
      </c>
      <c r="B254" s="12" t="s">
        <v>8</v>
      </c>
      <c r="C254" s="13">
        <v>555630</v>
      </c>
      <c r="D254" s="14" t="s">
        <v>279</v>
      </c>
      <c r="E254" s="15" t="s">
        <v>10</v>
      </c>
      <c r="F254" s="16" t="s">
        <v>11</v>
      </c>
      <c r="G254" s="17" t="s">
        <v>280</v>
      </c>
      <c r="H254" s="18" t="s">
        <v>250</v>
      </c>
      <c r="I254" s="19">
        <v>8157</v>
      </c>
      <c r="J254" s="20">
        <v>100</v>
      </c>
      <c r="K254" s="31"/>
      <c r="L254" s="35"/>
    </row>
    <row r="255" spans="1:12" ht="36" x14ac:dyDescent="0.15">
      <c r="A255" s="11">
        <v>254</v>
      </c>
      <c r="B255" s="12" t="s">
        <v>8</v>
      </c>
      <c r="C255" s="13">
        <v>1285161</v>
      </c>
      <c r="D255" s="14" t="s">
        <v>281</v>
      </c>
      <c r="E255" s="15" t="s">
        <v>282</v>
      </c>
      <c r="F255" s="16" t="s">
        <v>11</v>
      </c>
      <c r="G255" s="17" t="s">
        <v>283</v>
      </c>
      <c r="H255" s="18" t="s">
        <v>42</v>
      </c>
      <c r="I255" s="19">
        <v>6470</v>
      </c>
      <c r="J255" s="20">
        <v>100</v>
      </c>
      <c r="K255" s="31"/>
      <c r="L255" s="35"/>
    </row>
    <row r="256" spans="1:12" ht="36" x14ac:dyDescent="0.15">
      <c r="A256" s="11">
        <v>256</v>
      </c>
      <c r="B256" s="12" t="s">
        <v>8</v>
      </c>
      <c r="C256" s="13">
        <v>1272970</v>
      </c>
      <c r="D256" s="14" t="s">
        <v>284</v>
      </c>
      <c r="E256" s="15" t="s">
        <v>67</v>
      </c>
      <c r="F256" s="16" t="s">
        <v>11</v>
      </c>
      <c r="G256" s="17" t="s">
        <v>285</v>
      </c>
      <c r="H256" s="18" t="s">
        <v>286</v>
      </c>
      <c r="I256" s="19">
        <v>3976</v>
      </c>
      <c r="J256" s="20">
        <v>100</v>
      </c>
      <c r="K256" s="31"/>
      <c r="L256" s="35"/>
    </row>
    <row r="257" spans="1:12" ht="24" x14ac:dyDescent="0.15">
      <c r="A257" s="11">
        <v>257</v>
      </c>
      <c r="B257" s="12" t="s">
        <v>8</v>
      </c>
      <c r="C257" s="13">
        <v>492690</v>
      </c>
      <c r="D257" s="14" t="s">
        <v>287</v>
      </c>
      <c r="E257" s="15" t="s">
        <v>10</v>
      </c>
      <c r="F257" s="16" t="s">
        <v>11</v>
      </c>
      <c r="G257" s="17" t="s">
        <v>288</v>
      </c>
      <c r="H257" s="18" t="s">
        <v>289</v>
      </c>
      <c r="I257" s="19">
        <v>1</v>
      </c>
      <c r="J257" s="20">
        <v>100</v>
      </c>
      <c r="K257" s="31"/>
      <c r="L257" s="35"/>
    </row>
    <row r="258" spans="1:12" ht="36" x14ac:dyDescent="0.15">
      <c r="A258" s="11">
        <v>258</v>
      </c>
      <c r="B258" s="12" t="s">
        <v>8</v>
      </c>
      <c r="C258" s="13">
        <v>1265927</v>
      </c>
      <c r="D258" s="14" t="s">
        <v>290</v>
      </c>
      <c r="E258" s="15" t="s">
        <v>10</v>
      </c>
      <c r="F258" s="16" t="s">
        <v>11</v>
      </c>
      <c r="G258" s="17" t="s">
        <v>288</v>
      </c>
      <c r="H258" s="18" t="s">
        <v>291</v>
      </c>
      <c r="I258" s="19">
        <v>5812</v>
      </c>
      <c r="J258" s="20">
        <v>100</v>
      </c>
      <c r="K258" s="31"/>
      <c r="L258" s="35"/>
    </row>
    <row r="259" spans="1:12" ht="48" x14ac:dyDescent="0.15">
      <c r="A259" s="11">
        <v>259</v>
      </c>
      <c r="B259" s="12" t="s">
        <v>8</v>
      </c>
      <c r="C259" s="13">
        <v>2289281</v>
      </c>
      <c r="D259" s="14" t="s">
        <v>292</v>
      </c>
      <c r="E259" s="15" t="s">
        <v>10</v>
      </c>
      <c r="F259" s="16" t="s">
        <v>11</v>
      </c>
      <c r="G259" s="17" t="s">
        <v>293</v>
      </c>
      <c r="H259" s="18" t="s">
        <v>294</v>
      </c>
      <c r="I259" s="19">
        <v>9714</v>
      </c>
      <c r="J259" s="20">
        <v>100</v>
      </c>
      <c r="K259" s="31"/>
      <c r="L259" s="35"/>
    </row>
    <row r="260" spans="1:12" ht="24" x14ac:dyDescent="0.15">
      <c r="A260" s="11">
        <v>260</v>
      </c>
      <c r="B260" s="12" t="s">
        <v>8</v>
      </c>
      <c r="C260" s="13">
        <v>505789</v>
      </c>
      <c r="D260" s="14" t="s">
        <v>295</v>
      </c>
      <c r="E260" s="15" t="s">
        <v>10</v>
      </c>
      <c r="F260" s="16" t="s">
        <v>11</v>
      </c>
      <c r="G260" s="17" t="s">
        <v>296</v>
      </c>
      <c r="H260" s="18" t="s">
        <v>263</v>
      </c>
      <c r="I260" s="19">
        <v>7931</v>
      </c>
      <c r="J260" s="20">
        <v>100</v>
      </c>
      <c r="K260" s="31"/>
      <c r="L260" s="35"/>
    </row>
    <row r="261" spans="1:12" ht="24" x14ac:dyDescent="0.15">
      <c r="A261" s="11">
        <v>261</v>
      </c>
      <c r="B261" s="12" t="s">
        <v>8</v>
      </c>
      <c r="C261" s="13">
        <v>780315</v>
      </c>
      <c r="D261" s="14" t="s">
        <v>295</v>
      </c>
      <c r="E261" s="15" t="s">
        <v>10</v>
      </c>
      <c r="F261" s="16" t="s">
        <v>11</v>
      </c>
      <c r="G261" s="17" t="s">
        <v>296</v>
      </c>
      <c r="H261" s="18" t="s">
        <v>13</v>
      </c>
      <c r="I261" s="19">
        <v>5949</v>
      </c>
      <c r="J261" s="20">
        <v>100</v>
      </c>
      <c r="K261" s="31"/>
      <c r="L261" s="35"/>
    </row>
    <row r="262" spans="1:12" x14ac:dyDescent="0.15">
      <c r="A262" s="11">
        <v>262</v>
      </c>
      <c r="B262" s="12" t="s">
        <v>8</v>
      </c>
      <c r="C262" s="13">
        <v>1278026</v>
      </c>
      <c r="D262" s="14" t="s">
        <v>297</v>
      </c>
      <c r="E262" s="15" t="s">
        <v>10</v>
      </c>
      <c r="F262" s="16" t="s">
        <v>11</v>
      </c>
      <c r="G262" s="17" t="s">
        <v>298</v>
      </c>
      <c r="H262" s="18" t="s">
        <v>299</v>
      </c>
      <c r="I262" s="19">
        <v>2880</v>
      </c>
      <c r="J262" s="20">
        <v>100</v>
      </c>
      <c r="K262" s="31"/>
      <c r="L262" s="35"/>
    </row>
    <row r="263" spans="1:12" x14ac:dyDescent="0.15">
      <c r="A263" s="11">
        <v>263</v>
      </c>
      <c r="B263" s="21" t="s">
        <v>8</v>
      </c>
      <c r="C263" s="22">
        <v>2250472</v>
      </c>
      <c r="D263" s="23" t="s">
        <v>300</v>
      </c>
      <c r="E263" s="24" t="s">
        <v>10</v>
      </c>
      <c r="F263" s="25"/>
      <c r="G263" s="23" t="s">
        <v>301</v>
      </c>
      <c r="H263" s="26" t="str">
        <f>"1999/12/07"</f>
        <v>1999/12/07</v>
      </c>
      <c r="I263" s="27">
        <v>2551</v>
      </c>
      <c r="J263" s="28">
        <v>100</v>
      </c>
      <c r="K263" s="32"/>
      <c r="L263" s="35"/>
    </row>
    <row r="264" spans="1:12" ht="24" x14ac:dyDescent="0.15">
      <c r="A264" s="11">
        <v>264</v>
      </c>
      <c r="B264" s="12" t="s">
        <v>8</v>
      </c>
      <c r="C264" s="13">
        <v>2256221</v>
      </c>
      <c r="D264" s="14" t="s">
        <v>302</v>
      </c>
      <c r="E264" s="15" t="s">
        <v>303</v>
      </c>
      <c r="F264" s="16" t="s">
        <v>11</v>
      </c>
      <c r="G264" s="17" t="s">
        <v>304</v>
      </c>
      <c r="H264" s="18" t="s">
        <v>305</v>
      </c>
      <c r="I264" s="19">
        <v>3402</v>
      </c>
      <c r="J264" s="20">
        <v>100</v>
      </c>
      <c r="K264" s="31"/>
      <c r="L264" s="35"/>
    </row>
    <row r="265" spans="1:12" ht="24" x14ac:dyDescent="0.15">
      <c r="A265" s="11">
        <v>265</v>
      </c>
      <c r="B265" s="12" t="s">
        <v>8</v>
      </c>
      <c r="C265" s="13">
        <v>2255699</v>
      </c>
      <c r="D265" s="14" t="s">
        <v>302</v>
      </c>
      <c r="E265" s="15" t="s">
        <v>306</v>
      </c>
      <c r="F265" s="16" t="s">
        <v>11</v>
      </c>
      <c r="G265" s="17" t="s">
        <v>307</v>
      </c>
      <c r="H265" s="18" t="s">
        <v>308</v>
      </c>
      <c r="I265" s="19">
        <v>3024</v>
      </c>
      <c r="J265" s="20">
        <v>100</v>
      </c>
      <c r="K265" s="31"/>
      <c r="L265" s="35"/>
    </row>
    <row r="266" spans="1:12" ht="24" x14ac:dyDescent="0.15">
      <c r="A266" s="11">
        <v>266</v>
      </c>
      <c r="B266" s="12" t="s">
        <v>8</v>
      </c>
      <c r="C266" s="13">
        <v>1279115</v>
      </c>
      <c r="D266" s="14" t="s">
        <v>309</v>
      </c>
      <c r="E266" s="15" t="s">
        <v>10</v>
      </c>
      <c r="F266" s="16" t="s">
        <v>11</v>
      </c>
      <c r="G266" s="17" t="s">
        <v>310</v>
      </c>
      <c r="H266" s="18" t="s">
        <v>311</v>
      </c>
      <c r="I266" s="19">
        <v>1485</v>
      </c>
      <c r="J266" s="20">
        <v>100</v>
      </c>
      <c r="K266" s="31"/>
      <c r="L266" s="35"/>
    </row>
    <row r="267" spans="1:12" ht="24" x14ac:dyDescent="0.15">
      <c r="A267" s="11">
        <v>267</v>
      </c>
      <c r="B267" s="12" t="s">
        <v>8</v>
      </c>
      <c r="C267" s="13">
        <v>1279191</v>
      </c>
      <c r="D267" s="14" t="s">
        <v>309</v>
      </c>
      <c r="E267" s="15" t="s">
        <v>10</v>
      </c>
      <c r="F267" s="16" t="s">
        <v>11</v>
      </c>
      <c r="G267" s="17" t="s">
        <v>310</v>
      </c>
      <c r="H267" s="18" t="s">
        <v>312</v>
      </c>
      <c r="I267" s="19">
        <v>1485</v>
      </c>
      <c r="J267" s="20">
        <v>100</v>
      </c>
      <c r="K267" s="31"/>
      <c r="L267" s="35"/>
    </row>
    <row r="268" spans="1:12" ht="24" x14ac:dyDescent="0.15">
      <c r="A268" s="11">
        <v>268</v>
      </c>
      <c r="B268" s="12" t="s">
        <v>8</v>
      </c>
      <c r="C268" s="13">
        <v>580649</v>
      </c>
      <c r="D268" s="14" t="s">
        <v>313</v>
      </c>
      <c r="E268" s="15" t="s">
        <v>10</v>
      </c>
      <c r="F268" s="16" t="s">
        <v>11</v>
      </c>
      <c r="G268" s="17" t="s">
        <v>314</v>
      </c>
      <c r="H268" s="18" t="s">
        <v>13</v>
      </c>
      <c r="I268" s="19">
        <v>2276</v>
      </c>
      <c r="J268" s="20">
        <v>100</v>
      </c>
      <c r="K268" s="31"/>
      <c r="L268" s="35"/>
    </row>
    <row r="269" spans="1:12" ht="36" x14ac:dyDescent="0.15">
      <c r="A269" s="11">
        <v>269</v>
      </c>
      <c r="B269" s="12" t="s">
        <v>8</v>
      </c>
      <c r="C269" s="13">
        <v>1674439</v>
      </c>
      <c r="D269" s="14" t="s">
        <v>315</v>
      </c>
      <c r="E269" s="15" t="s">
        <v>316</v>
      </c>
      <c r="F269" s="16" t="s">
        <v>11</v>
      </c>
      <c r="G269" s="17" t="s">
        <v>317</v>
      </c>
      <c r="H269" s="18" t="s">
        <v>318</v>
      </c>
      <c r="I269" s="19">
        <v>6804</v>
      </c>
      <c r="J269" s="20">
        <v>100</v>
      </c>
      <c r="K269" s="31" t="s">
        <v>26</v>
      </c>
      <c r="L269" s="35"/>
    </row>
    <row r="270" spans="1:12" ht="36" x14ac:dyDescent="0.15">
      <c r="A270" s="11">
        <v>270</v>
      </c>
      <c r="B270" s="12" t="s">
        <v>8</v>
      </c>
      <c r="C270" s="13">
        <v>1674446</v>
      </c>
      <c r="D270" s="14" t="s">
        <v>315</v>
      </c>
      <c r="E270" s="15" t="s">
        <v>319</v>
      </c>
      <c r="F270" s="16" t="s">
        <v>11</v>
      </c>
      <c r="G270" s="17" t="s">
        <v>320</v>
      </c>
      <c r="H270" s="18" t="s">
        <v>318</v>
      </c>
      <c r="I270" s="19">
        <v>7560</v>
      </c>
      <c r="J270" s="20">
        <v>100</v>
      </c>
      <c r="K270" s="31" t="s">
        <v>26</v>
      </c>
      <c r="L270" s="35"/>
    </row>
    <row r="271" spans="1:12" ht="24" x14ac:dyDescent="0.15">
      <c r="A271" s="11">
        <v>271</v>
      </c>
      <c r="B271" s="12" t="s">
        <v>8</v>
      </c>
      <c r="C271" s="13">
        <v>1696738</v>
      </c>
      <c r="D271" s="14" t="s">
        <v>321</v>
      </c>
      <c r="E271" s="15" t="s">
        <v>10</v>
      </c>
      <c r="F271" s="16" t="s">
        <v>11</v>
      </c>
      <c r="G271" s="17" t="s">
        <v>322</v>
      </c>
      <c r="H271" s="18" t="s">
        <v>323</v>
      </c>
      <c r="I271" s="19">
        <v>2627</v>
      </c>
      <c r="J271" s="20">
        <v>100</v>
      </c>
      <c r="K271" s="31"/>
      <c r="L271" s="35"/>
    </row>
    <row r="272" spans="1:12" ht="36" x14ac:dyDescent="0.15">
      <c r="A272" s="11">
        <v>272</v>
      </c>
      <c r="B272" s="12" t="s">
        <v>8</v>
      </c>
      <c r="C272" s="13">
        <v>2758343</v>
      </c>
      <c r="D272" s="14" t="s">
        <v>324</v>
      </c>
      <c r="E272" s="15" t="s">
        <v>325</v>
      </c>
      <c r="F272" s="16" t="s">
        <v>11</v>
      </c>
      <c r="G272" s="17" t="s">
        <v>326</v>
      </c>
      <c r="H272" s="18" t="s">
        <v>327</v>
      </c>
      <c r="I272" s="19">
        <v>4347</v>
      </c>
      <c r="J272" s="20">
        <v>100</v>
      </c>
      <c r="K272" s="31" t="s">
        <v>26</v>
      </c>
      <c r="L272" s="35"/>
    </row>
    <row r="273" spans="1:12" ht="36" x14ac:dyDescent="0.15">
      <c r="A273" s="11">
        <v>273</v>
      </c>
      <c r="B273" s="12" t="s">
        <v>8</v>
      </c>
      <c r="C273" s="13">
        <v>2758244</v>
      </c>
      <c r="D273" s="14" t="s">
        <v>324</v>
      </c>
      <c r="E273" s="15" t="s">
        <v>328</v>
      </c>
      <c r="F273" s="16" t="s">
        <v>11</v>
      </c>
      <c r="G273" s="17" t="s">
        <v>329</v>
      </c>
      <c r="H273" s="18" t="s">
        <v>330</v>
      </c>
      <c r="I273" s="19">
        <v>2835</v>
      </c>
      <c r="J273" s="20">
        <v>100</v>
      </c>
      <c r="K273" s="31" t="s">
        <v>26</v>
      </c>
      <c r="L273" s="35"/>
    </row>
    <row r="274" spans="1:12" ht="48" x14ac:dyDescent="0.15">
      <c r="A274" s="11">
        <v>274</v>
      </c>
      <c r="B274" s="12" t="s">
        <v>8</v>
      </c>
      <c r="C274" s="13">
        <v>1278040</v>
      </c>
      <c r="D274" s="14" t="s">
        <v>331</v>
      </c>
      <c r="E274" s="15" t="s">
        <v>332</v>
      </c>
      <c r="F274" s="16" t="s">
        <v>11</v>
      </c>
      <c r="G274" s="17" t="s">
        <v>333</v>
      </c>
      <c r="H274" s="18" t="s">
        <v>299</v>
      </c>
      <c r="I274" s="19">
        <v>2430</v>
      </c>
      <c r="J274" s="20">
        <v>100</v>
      </c>
      <c r="K274" s="31"/>
      <c r="L274" s="35"/>
    </row>
    <row r="275" spans="1:12" ht="24" x14ac:dyDescent="0.15">
      <c r="A275" s="11">
        <v>275</v>
      </c>
      <c r="B275" s="12" t="s">
        <v>8</v>
      </c>
      <c r="C275" s="13">
        <v>1278057</v>
      </c>
      <c r="D275" s="14" t="s">
        <v>334</v>
      </c>
      <c r="E275" s="15" t="s">
        <v>10</v>
      </c>
      <c r="F275" s="16" t="s">
        <v>11</v>
      </c>
      <c r="G275" s="17" t="s">
        <v>333</v>
      </c>
      <c r="H275" s="18" t="s">
        <v>299</v>
      </c>
      <c r="I275" s="19">
        <v>2070</v>
      </c>
      <c r="J275" s="20">
        <v>100</v>
      </c>
      <c r="K275" s="31"/>
      <c r="L275" s="35"/>
    </row>
    <row r="276" spans="1:12" ht="24" x14ac:dyDescent="0.15">
      <c r="A276" s="11">
        <v>276</v>
      </c>
      <c r="B276" s="12" t="s">
        <v>8</v>
      </c>
      <c r="C276" s="13">
        <v>2255477</v>
      </c>
      <c r="D276" s="14" t="s">
        <v>335</v>
      </c>
      <c r="E276" s="15" t="s">
        <v>10</v>
      </c>
      <c r="F276" s="16" t="s">
        <v>11</v>
      </c>
      <c r="G276" s="17" t="s">
        <v>336</v>
      </c>
      <c r="H276" s="18" t="s">
        <v>337</v>
      </c>
      <c r="I276" s="19">
        <v>3402</v>
      </c>
      <c r="J276" s="20">
        <v>100</v>
      </c>
      <c r="K276" s="31"/>
      <c r="L276" s="35"/>
    </row>
    <row r="277" spans="1:12" ht="24" x14ac:dyDescent="0.15">
      <c r="A277" s="11">
        <v>277</v>
      </c>
      <c r="B277" s="12" t="s">
        <v>8</v>
      </c>
      <c r="C277" s="13">
        <v>615075</v>
      </c>
      <c r="D277" s="14" t="s">
        <v>338</v>
      </c>
      <c r="E277" s="15" t="s">
        <v>10</v>
      </c>
      <c r="F277" s="16" t="s">
        <v>11</v>
      </c>
      <c r="G277" s="17" t="s">
        <v>339</v>
      </c>
      <c r="H277" s="18" t="s">
        <v>13</v>
      </c>
      <c r="I277" s="19">
        <v>4293</v>
      </c>
      <c r="J277" s="20">
        <v>100</v>
      </c>
      <c r="K277" s="31"/>
      <c r="L277" s="35"/>
    </row>
    <row r="278" spans="1:12" x14ac:dyDescent="0.15">
      <c r="A278" s="11">
        <v>278</v>
      </c>
      <c r="B278" s="12" t="s">
        <v>8</v>
      </c>
      <c r="C278" s="13">
        <v>650427</v>
      </c>
      <c r="D278" s="14" t="s">
        <v>340</v>
      </c>
      <c r="E278" s="15" t="s">
        <v>10</v>
      </c>
      <c r="F278" s="16" t="s">
        <v>11</v>
      </c>
      <c r="G278" s="17" t="s">
        <v>341</v>
      </c>
      <c r="H278" s="18" t="s">
        <v>13</v>
      </c>
      <c r="I278" s="19">
        <v>2305</v>
      </c>
      <c r="J278" s="20">
        <v>100</v>
      </c>
      <c r="K278" s="31"/>
      <c r="L278" s="35"/>
    </row>
    <row r="279" spans="1:12" ht="24" x14ac:dyDescent="0.15">
      <c r="A279" s="11">
        <v>279</v>
      </c>
      <c r="B279" s="12" t="s">
        <v>8</v>
      </c>
      <c r="C279" s="13">
        <v>1015577</v>
      </c>
      <c r="D279" s="14" t="s">
        <v>342</v>
      </c>
      <c r="E279" s="15" t="s">
        <v>10</v>
      </c>
      <c r="F279" s="16" t="s">
        <v>11</v>
      </c>
      <c r="G279" s="17" t="s">
        <v>343</v>
      </c>
      <c r="H279" s="18" t="s">
        <v>55</v>
      </c>
      <c r="I279" s="19">
        <v>1848</v>
      </c>
      <c r="J279" s="20">
        <v>100</v>
      </c>
      <c r="K279" s="31"/>
      <c r="L279" s="35"/>
    </row>
    <row r="280" spans="1:12" ht="24" x14ac:dyDescent="0.15">
      <c r="A280" s="11">
        <v>280</v>
      </c>
      <c r="B280" s="12" t="s">
        <v>8</v>
      </c>
      <c r="C280" s="13">
        <v>1013337</v>
      </c>
      <c r="D280" s="14" t="s">
        <v>344</v>
      </c>
      <c r="E280" s="15" t="s">
        <v>10</v>
      </c>
      <c r="F280" s="16" t="s">
        <v>11</v>
      </c>
      <c r="G280" s="17" t="s">
        <v>345</v>
      </c>
      <c r="H280" s="18" t="s">
        <v>55</v>
      </c>
      <c r="I280" s="19">
        <v>1446</v>
      </c>
      <c r="J280" s="20">
        <v>100</v>
      </c>
      <c r="K280" s="31"/>
      <c r="L280" s="35"/>
    </row>
    <row r="281" spans="1:12" ht="36" x14ac:dyDescent="0.15">
      <c r="A281" s="11">
        <v>281</v>
      </c>
      <c r="B281" s="12" t="s">
        <v>8</v>
      </c>
      <c r="C281" s="13">
        <v>476324</v>
      </c>
      <c r="D281" s="14" t="s">
        <v>346</v>
      </c>
      <c r="E281" s="15" t="s">
        <v>67</v>
      </c>
      <c r="F281" s="16" t="s">
        <v>11</v>
      </c>
      <c r="G281" s="17" t="s">
        <v>347</v>
      </c>
      <c r="H281" s="18" t="s">
        <v>278</v>
      </c>
      <c r="I281" s="19">
        <v>5023</v>
      </c>
      <c r="J281" s="20">
        <v>100</v>
      </c>
      <c r="K281" s="31"/>
      <c r="L281" s="35"/>
    </row>
    <row r="282" spans="1:12" ht="24" x14ac:dyDescent="0.15">
      <c r="A282" s="11">
        <v>282</v>
      </c>
      <c r="B282" s="12" t="s">
        <v>8</v>
      </c>
      <c r="C282" s="13">
        <v>384858</v>
      </c>
      <c r="D282" s="14" t="s">
        <v>348</v>
      </c>
      <c r="E282" s="15" t="s">
        <v>282</v>
      </c>
      <c r="F282" s="16" t="s">
        <v>11</v>
      </c>
      <c r="G282" s="17" t="s">
        <v>349</v>
      </c>
      <c r="H282" s="18" t="s">
        <v>16</v>
      </c>
      <c r="I282" s="19">
        <v>3061</v>
      </c>
      <c r="J282" s="20">
        <v>100</v>
      </c>
      <c r="K282" s="31"/>
      <c r="L282" s="35"/>
    </row>
    <row r="283" spans="1:12" ht="24" x14ac:dyDescent="0.15">
      <c r="A283" s="11">
        <v>283</v>
      </c>
      <c r="B283" s="12" t="s">
        <v>8</v>
      </c>
      <c r="C283" s="13">
        <v>486347</v>
      </c>
      <c r="D283" s="14" t="s">
        <v>348</v>
      </c>
      <c r="E283" s="15" t="s">
        <v>10</v>
      </c>
      <c r="F283" s="16" t="s">
        <v>11</v>
      </c>
      <c r="G283" s="17" t="s">
        <v>349</v>
      </c>
      <c r="H283" s="18" t="s">
        <v>350</v>
      </c>
      <c r="I283" s="19">
        <v>15341</v>
      </c>
      <c r="J283" s="20">
        <v>500</v>
      </c>
      <c r="K283" s="31"/>
      <c r="L283" s="35"/>
    </row>
    <row r="284" spans="1:12" ht="36" x14ac:dyDescent="0.15">
      <c r="A284" s="11">
        <v>284</v>
      </c>
      <c r="B284" s="12" t="s">
        <v>8</v>
      </c>
      <c r="C284" s="13">
        <v>1694031</v>
      </c>
      <c r="D284" s="14" t="s">
        <v>351</v>
      </c>
      <c r="E284" s="15" t="s">
        <v>352</v>
      </c>
      <c r="F284" s="16" t="s">
        <v>11</v>
      </c>
      <c r="G284" s="17" t="s">
        <v>349</v>
      </c>
      <c r="H284" s="18" t="s">
        <v>353</v>
      </c>
      <c r="I284" s="19">
        <v>7115</v>
      </c>
      <c r="J284" s="20">
        <v>100</v>
      </c>
      <c r="K284" s="31"/>
      <c r="L284" s="35"/>
    </row>
    <row r="285" spans="1:12" ht="24" x14ac:dyDescent="0.15">
      <c r="A285" s="11">
        <v>285</v>
      </c>
      <c r="B285" s="12" t="s">
        <v>8</v>
      </c>
      <c r="C285" s="13">
        <v>2763132</v>
      </c>
      <c r="D285" s="14" t="s">
        <v>354</v>
      </c>
      <c r="E285" s="15" t="s">
        <v>10</v>
      </c>
      <c r="F285" s="16" t="s">
        <v>11</v>
      </c>
      <c r="G285" s="17" t="s">
        <v>355</v>
      </c>
      <c r="H285" s="18" t="s">
        <v>356</v>
      </c>
      <c r="I285" s="19">
        <v>8212</v>
      </c>
      <c r="J285" s="20">
        <v>100</v>
      </c>
      <c r="K285" s="31"/>
      <c r="L285" s="35"/>
    </row>
    <row r="286" spans="1:12" ht="36" x14ac:dyDescent="0.15">
      <c r="A286" s="11">
        <v>286</v>
      </c>
      <c r="B286" s="12" t="s">
        <v>8</v>
      </c>
      <c r="C286" s="13">
        <v>400824</v>
      </c>
      <c r="D286" s="14" t="s">
        <v>357</v>
      </c>
      <c r="E286" s="15" t="s">
        <v>358</v>
      </c>
      <c r="F286" s="16" t="s">
        <v>11</v>
      </c>
      <c r="G286" s="17" t="s">
        <v>359</v>
      </c>
      <c r="H286" s="18" t="s">
        <v>16</v>
      </c>
      <c r="I286" s="19">
        <v>3913</v>
      </c>
      <c r="J286" s="20">
        <v>100</v>
      </c>
      <c r="K286" s="31"/>
      <c r="L286" s="35"/>
    </row>
    <row r="287" spans="1:12" ht="24" x14ac:dyDescent="0.15">
      <c r="A287" s="11">
        <v>287</v>
      </c>
      <c r="B287" s="12" t="s">
        <v>8</v>
      </c>
      <c r="C287" s="13">
        <v>850827</v>
      </c>
      <c r="D287" s="14" t="s">
        <v>360</v>
      </c>
      <c r="E287" s="15" t="s">
        <v>10</v>
      </c>
      <c r="F287" s="16" t="s">
        <v>11</v>
      </c>
      <c r="G287" s="17" t="s">
        <v>361</v>
      </c>
      <c r="H287" s="18" t="s">
        <v>362</v>
      </c>
      <c r="I287" s="19">
        <v>5320</v>
      </c>
      <c r="J287" s="20">
        <v>100</v>
      </c>
      <c r="K287" s="31"/>
      <c r="L287" s="35"/>
    </row>
    <row r="288" spans="1:12" ht="36" x14ac:dyDescent="0.15">
      <c r="A288" s="11">
        <v>288</v>
      </c>
      <c r="B288" s="12" t="s">
        <v>8</v>
      </c>
      <c r="C288" s="13">
        <v>1285727</v>
      </c>
      <c r="D288" s="14" t="s">
        <v>363</v>
      </c>
      <c r="E288" s="15" t="s">
        <v>364</v>
      </c>
      <c r="F288" s="16" t="s">
        <v>11</v>
      </c>
      <c r="G288" s="17" t="s">
        <v>365</v>
      </c>
      <c r="H288" s="18" t="s">
        <v>192</v>
      </c>
      <c r="I288" s="19">
        <v>7212</v>
      </c>
      <c r="J288" s="20">
        <v>100</v>
      </c>
      <c r="K288" s="31"/>
      <c r="L288" s="35"/>
    </row>
    <row r="289" spans="1:12" ht="36" x14ac:dyDescent="0.15">
      <c r="A289" s="11">
        <v>289</v>
      </c>
      <c r="B289" s="12" t="s">
        <v>8</v>
      </c>
      <c r="C289" s="13">
        <v>1661200</v>
      </c>
      <c r="D289" s="14" t="s">
        <v>363</v>
      </c>
      <c r="E289" s="15" t="s">
        <v>364</v>
      </c>
      <c r="F289" s="16" t="s">
        <v>11</v>
      </c>
      <c r="G289" s="17" t="s">
        <v>365</v>
      </c>
      <c r="H289" s="18" t="s">
        <v>366</v>
      </c>
      <c r="I289" s="19">
        <v>8476</v>
      </c>
      <c r="J289" s="20">
        <v>100</v>
      </c>
      <c r="K289" s="31"/>
      <c r="L289" s="35"/>
    </row>
    <row r="290" spans="1:12" ht="24" x14ac:dyDescent="0.15">
      <c r="A290" s="11">
        <v>290</v>
      </c>
      <c r="B290" s="12" t="s">
        <v>8</v>
      </c>
      <c r="C290" s="13">
        <v>1691344</v>
      </c>
      <c r="D290" s="14" t="s">
        <v>367</v>
      </c>
      <c r="E290" s="15" t="s">
        <v>282</v>
      </c>
      <c r="F290" s="16" t="s">
        <v>11</v>
      </c>
      <c r="G290" s="17" t="s">
        <v>365</v>
      </c>
      <c r="H290" s="18" t="s">
        <v>368</v>
      </c>
      <c r="I290" s="19">
        <v>8079</v>
      </c>
      <c r="J290" s="20">
        <v>100</v>
      </c>
      <c r="K290" s="31"/>
      <c r="L290" s="35"/>
    </row>
    <row r="291" spans="1:12" ht="24" x14ac:dyDescent="0.15">
      <c r="A291" s="11">
        <v>291</v>
      </c>
      <c r="B291" s="12" t="s">
        <v>8</v>
      </c>
      <c r="C291" s="13">
        <v>1274660</v>
      </c>
      <c r="D291" s="14" t="s">
        <v>369</v>
      </c>
      <c r="E291" s="15" t="s">
        <v>10</v>
      </c>
      <c r="F291" s="16" t="s">
        <v>11</v>
      </c>
      <c r="G291" s="17" t="s">
        <v>370</v>
      </c>
      <c r="H291" s="18" t="s">
        <v>180</v>
      </c>
      <c r="I291" s="19">
        <v>3012</v>
      </c>
      <c r="J291" s="20">
        <v>100</v>
      </c>
      <c r="K291" s="31"/>
      <c r="L291" s="35"/>
    </row>
    <row r="292" spans="1:12" ht="36" x14ac:dyDescent="0.15">
      <c r="A292" s="11">
        <v>292</v>
      </c>
      <c r="B292" s="12" t="s">
        <v>8</v>
      </c>
      <c r="C292" s="13">
        <v>1285130</v>
      </c>
      <c r="D292" s="14" t="s">
        <v>371</v>
      </c>
      <c r="E292" s="15" t="s">
        <v>10</v>
      </c>
      <c r="F292" s="16" t="s">
        <v>11</v>
      </c>
      <c r="G292" s="17" t="s">
        <v>370</v>
      </c>
      <c r="H292" s="18" t="s">
        <v>42</v>
      </c>
      <c r="I292" s="19">
        <v>5914</v>
      </c>
      <c r="J292" s="20">
        <v>100</v>
      </c>
      <c r="K292" s="31"/>
      <c r="L292" s="35"/>
    </row>
    <row r="293" spans="1:12" ht="24" x14ac:dyDescent="0.15">
      <c r="A293" s="11">
        <v>293</v>
      </c>
      <c r="B293" s="12" t="s">
        <v>8</v>
      </c>
      <c r="C293" s="13">
        <v>1513127</v>
      </c>
      <c r="D293" s="14" t="s">
        <v>372</v>
      </c>
      <c r="E293" s="15" t="s">
        <v>373</v>
      </c>
      <c r="F293" s="16" t="s">
        <v>11</v>
      </c>
      <c r="G293" s="17" t="s">
        <v>370</v>
      </c>
      <c r="H293" s="18" t="s">
        <v>19</v>
      </c>
      <c r="I293" s="19">
        <v>5045</v>
      </c>
      <c r="J293" s="20">
        <v>100</v>
      </c>
      <c r="K293" s="31"/>
      <c r="L293" s="35"/>
    </row>
    <row r="294" spans="1:12" ht="24" x14ac:dyDescent="0.15">
      <c r="A294" s="11">
        <v>294</v>
      </c>
      <c r="B294" s="12" t="s">
        <v>8</v>
      </c>
      <c r="C294" s="13">
        <v>474047</v>
      </c>
      <c r="D294" s="14" t="s">
        <v>374</v>
      </c>
      <c r="E294" s="15" t="s">
        <v>10</v>
      </c>
      <c r="F294" s="16" t="s">
        <v>11</v>
      </c>
      <c r="G294" s="17" t="s">
        <v>375</v>
      </c>
      <c r="H294" s="18" t="s">
        <v>376</v>
      </c>
      <c r="I294" s="19">
        <v>5496</v>
      </c>
      <c r="J294" s="20">
        <v>100</v>
      </c>
      <c r="K294" s="31"/>
      <c r="L294" s="35"/>
    </row>
    <row r="295" spans="1:12" ht="24" x14ac:dyDescent="0.15">
      <c r="A295" s="11">
        <v>295</v>
      </c>
      <c r="B295" s="12" t="s">
        <v>8</v>
      </c>
      <c r="C295" s="13">
        <v>544535</v>
      </c>
      <c r="D295" s="14" t="s">
        <v>377</v>
      </c>
      <c r="E295" s="15" t="s">
        <v>10</v>
      </c>
      <c r="F295" s="16" t="s">
        <v>11</v>
      </c>
      <c r="G295" s="17" t="s">
        <v>375</v>
      </c>
      <c r="H295" s="18" t="s">
        <v>250</v>
      </c>
      <c r="I295" s="19">
        <v>14600</v>
      </c>
      <c r="J295" s="20">
        <v>500</v>
      </c>
      <c r="K295" s="31"/>
      <c r="L295" s="35"/>
    </row>
    <row r="296" spans="1:12" ht="36" x14ac:dyDescent="0.15">
      <c r="A296" s="11">
        <v>296</v>
      </c>
      <c r="B296" s="12" t="s">
        <v>8</v>
      </c>
      <c r="C296" s="13">
        <v>1663310</v>
      </c>
      <c r="D296" s="14" t="s">
        <v>378</v>
      </c>
      <c r="E296" s="15" t="s">
        <v>10</v>
      </c>
      <c r="F296" s="16" t="s">
        <v>11</v>
      </c>
      <c r="G296" s="17" t="s">
        <v>379</v>
      </c>
      <c r="H296" s="18" t="s">
        <v>380</v>
      </c>
      <c r="I296" s="19">
        <v>6841</v>
      </c>
      <c r="J296" s="20">
        <v>100</v>
      </c>
      <c r="K296" s="31"/>
      <c r="L296" s="35"/>
    </row>
    <row r="297" spans="1:12" ht="24" x14ac:dyDescent="0.15">
      <c r="A297" s="11">
        <v>297</v>
      </c>
      <c r="B297" s="12" t="s">
        <v>8</v>
      </c>
      <c r="C297" s="13">
        <v>850872</v>
      </c>
      <c r="D297" s="14" t="s">
        <v>381</v>
      </c>
      <c r="E297" s="15" t="s">
        <v>44</v>
      </c>
      <c r="F297" s="16" t="s">
        <v>11</v>
      </c>
      <c r="G297" s="17" t="s">
        <v>382</v>
      </c>
      <c r="H297" s="18" t="s">
        <v>245</v>
      </c>
      <c r="I297" s="19">
        <v>5005</v>
      </c>
      <c r="J297" s="20">
        <v>100</v>
      </c>
      <c r="K297" s="31"/>
      <c r="L297" s="35"/>
    </row>
    <row r="298" spans="1:12" ht="24" x14ac:dyDescent="0.15">
      <c r="A298" s="11">
        <v>298</v>
      </c>
      <c r="B298" s="12" t="s">
        <v>8</v>
      </c>
      <c r="C298" s="13">
        <v>889841</v>
      </c>
      <c r="D298" s="14" t="s">
        <v>381</v>
      </c>
      <c r="E298" s="15" t="s">
        <v>44</v>
      </c>
      <c r="F298" s="16" t="s">
        <v>11</v>
      </c>
      <c r="G298" s="17" t="s">
        <v>382</v>
      </c>
      <c r="H298" s="18" t="s">
        <v>383</v>
      </c>
      <c r="I298" s="19">
        <v>5302</v>
      </c>
      <c r="J298" s="20">
        <v>100</v>
      </c>
      <c r="K298" s="31"/>
      <c r="L298" s="35"/>
    </row>
    <row r="299" spans="1:12" ht="24" x14ac:dyDescent="0.15">
      <c r="A299" s="11">
        <v>299</v>
      </c>
      <c r="B299" s="12" t="s">
        <v>8</v>
      </c>
      <c r="C299" s="13">
        <v>1265040</v>
      </c>
      <c r="D299" s="14" t="s">
        <v>381</v>
      </c>
      <c r="E299" s="15" t="s">
        <v>44</v>
      </c>
      <c r="F299" s="16" t="s">
        <v>11</v>
      </c>
      <c r="G299" s="17" t="s">
        <v>382</v>
      </c>
      <c r="H299" s="18" t="s">
        <v>116</v>
      </c>
      <c r="I299" s="19">
        <v>5306</v>
      </c>
      <c r="J299" s="20">
        <v>100</v>
      </c>
      <c r="K299" s="31"/>
      <c r="L299" s="35"/>
    </row>
    <row r="300" spans="1:12" ht="24" x14ac:dyDescent="0.15">
      <c r="A300" s="11">
        <v>300</v>
      </c>
      <c r="B300" s="12" t="s">
        <v>8</v>
      </c>
      <c r="C300" s="13">
        <v>1265057</v>
      </c>
      <c r="D300" s="14" t="s">
        <v>381</v>
      </c>
      <c r="E300" s="15" t="s">
        <v>44</v>
      </c>
      <c r="F300" s="16" t="s">
        <v>11</v>
      </c>
      <c r="G300" s="17" t="s">
        <v>382</v>
      </c>
      <c r="H300" s="18" t="s">
        <v>116</v>
      </c>
      <c r="I300" s="19">
        <v>5306</v>
      </c>
      <c r="J300" s="20">
        <v>100</v>
      </c>
      <c r="K300" s="31"/>
      <c r="L300" s="35"/>
    </row>
    <row r="301" spans="1:12" ht="24" x14ac:dyDescent="0.15">
      <c r="A301" s="11">
        <v>301</v>
      </c>
      <c r="B301" s="12" t="s">
        <v>8</v>
      </c>
      <c r="C301" s="13">
        <v>850810</v>
      </c>
      <c r="D301" s="14" t="s">
        <v>384</v>
      </c>
      <c r="E301" s="15" t="s">
        <v>10</v>
      </c>
      <c r="F301" s="16" t="s">
        <v>11</v>
      </c>
      <c r="G301" s="17" t="s">
        <v>385</v>
      </c>
      <c r="H301" s="18" t="s">
        <v>362</v>
      </c>
      <c r="I301" s="19">
        <v>6618</v>
      </c>
      <c r="J301" s="20">
        <v>100</v>
      </c>
      <c r="K301" s="31"/>
      <c r="L301" s="35"/>
    </row>
    <row r="302" spans="1:12" ht="24" x14ac:dyDescent="0.15">
      <c r="A302" s="11">
        <v>302</v>
      </c>
      <c r="B302" s="12" t="s">
        <v>8</v>
      </c>
      <c r="C302" s="13">
        <v>1272963</v>
      </c>
      <c r="D302" s="14" t="s">
        <v>386</v>
      </c>
      <c r="E302" s="15" t="s">
        <v>10</v>
      </c>
      <c r="F302" s="16" t="s">
        <v>11</v>
      </c>
      <c r="G302" s="17" t="s">
        <v>385</v>
      </c>
      <c r="H302" s="18" t="s">
        <v>286</v>
      </c>
      <c r="I302" s="19">
        <v>5450</v>
      </c>
      <c r="J302" s="20">
        <v>100</v>
      </c>
      <c r="K302" s="31"/>
      <c r="L302" s="35"/>
    </row>
    <row r="303" spans="1:12" ht="24" x14ac:dyDescent="0.15">
      <c r="A303" s="11">
        <v>303</v>
      </c>
      <c r="B303" s="12" t="s">
        <v>8</v>
      </c>
      <c r="C303" s="13">
        <v>1285178</v>
      </c>
      <c r="D303" s="14" t="s">
        <v>387</v>
      </c>
      <c r="E303" s="15" t="s">
        <v>10</v>
      </c>
      <c r="F303" s="16" t="s">
        <v>11</v>
      </c>
      <c r="G303" s="17" t="s">
        <v>385</v>
      </c>
      <c r="H303" s="18" t="s">
        <v>42</v>
      </c>
      <c r="I303" s="19">
        <v>9288</v>
      </c>
      <c r="J303" s="20">
        <v>100</v>
      </c>
      <c r="K303" s="31"/>
      <c r="L303" s="35"/>
    </row>
    <row r="304" spans="1:12" ht="24" x14ac:dyDescent="0.15">
      <c r="A304" s="11">
        <v>304</v>
      </c>
      <c r="B304" s="12" t="s">
        <v>8</v>
      </c>
      <c r="C304" s="13">
        <v>1692266</v>
      </c>
      <c r="D304" s="14" t="s">
        <v>388</v>
      </c>
      <c r="E304" s="15" t="s">
        <v>10</v>
      </c>
      <c r="F304" s="16" t="s">
        <v>11</v>
      </c>
      <c r="G304" s="17" t="s">
        <v>385</v>
      </c>
      <c r="H304" s="18" t="s">
        <v>389</v>
      </c>
      <c r="I304" s="19">
        <v>9563</v>
      </c>
      <c r="J304" s="20">
        <v>100</v>
      </c>
      <c r="K304" s="31"/>
      <c r="L304" s="35"/>
    </row>
    <row r="305" spans="1:12" ht="24" x14ac:dyDescent="0.15">
      <c r="A305" s="11">
        <v>305</v>
      </c>
      <c r="B305" s="12" t="s">
        <v>8</v>
      </c>
      <c r="C305" s="13">
        <v>1277098</v>
      </c>
      <c r="D305" s="14" t="s">
        <v>390</v>
      </c>
      <c r="E305" s="15" t="s">
        <v>44</v>
      </c>
      <c r="F305" s="16" t="s">
        <v>11</v>
      </c>
      <c r="G305" s="17" t="s">
        <v>391</v>
      </c>
      <c r="H305" s="18" t="s">
        <v>69</v>
      </c>
      <c r="I305" s="19">
        <v>4514</v>
      </c>
      <c r="J305" s="20">
        <v>100</v>
      </c>
      <c r="K305" s="31"/>
      <c r="L305" s="35"/>
    </row>
    <row r="306" spans="1:12" ht="36" x14ac:dyDescent="0.15">
      <c r="A306" s="11">
        <v>306</v>
      </c>
      <c r="B306" s="12" t="s">
        <v>8</v>
      </c>
      <c r="C306" s="13">
        <v>1271799</v>
      </c>
      <c r="D306" s="14" t="s">
        <v>392</v>
      </c>
      <c r="E306" s="15" t="s">
        <v>10</v>
      </c>
      <c r="F306" s="16" t="s">
        <v>11</v>
      </c>
      <c r="G306" s="17" t="s">
        <v>393</v>
      </c>
      <c r="H306" s="18" t="s">
        <v>394</v>
      </c>
      <c r="I306" s="19">
        <v>6285</v>
      </c>
      <c r="J306" s="20">
        <v>100</v>
      </c>
      <c r="K306" s="31"/>
      <c r="L306" s="35"/>
    </row>
    <row r="307" spans="1:12" ht="24" x14ac:dyDescent="0.15">
      <c r="A307" s="11">
        <v>307</v>
      </c>
      <c r="B307" s="12" t="s">
        <v>8</v>
      </c>
      <c r="C307" s="13">
        <v>833080</v>
      </c>
      <c r="D307" s="14" t="s">
        <v>395</v>
      </c>
      <c r="E307" s="15" t="s">
        <v>10</v>
      </c>
      <c r="F307" s="16" t="s">
        <v>11</v>
      </c>
      <c r="G307" s="17" t="s">
        <v>396</v>
      </c>
      <c r="H307" s="18" t="s">
        <v>397</v>
      </c>
      <c r="I307" s="19">
        <v>5005</v>
      </c>
      <c r="J307" s="20">
        <v>100</v>
      </c>
      <c r="K307" s="31"/>
      <c r="L307" s="35"/>
    </row>
    <row r="308" spans="1:12" ht="24" x14ac:dyDescent="0.15">
      <c r="A308" s="11">
        <v>308</v>
      </c>
      <c r="B308" s="12" t="s">
        <v>8</v>
      </c>
      <c r="C308" s="13">
        <v>473996</v>
      </c>
      <c r="D308" s="14" t="s">
        <v>398</v>
      </c>
      <c r="E308" s="15" t="s">
        <v>10</v>
      </c>
      <c r="F308" s="16" t="s">
        <v>11</v>
      </c>
      <c r="G308" s="17" t="s">
        <v>399</v>
      </c>
      <c r="H308" s="18" t="s">
        <v>400</v>
      </c>
      <c r="I308" s="19">
        <v>4662</v>
      </c>
      <c r="J308" s="20">
        <v>100</v>
      </c>
      <c r="K308" s="31"/>
      <c r="L308" s="35"/>
    </row>
    <row r="309" spans="1:12" ht="24" x14ac:dyDescent="0.15">
      <c r="A309" s="11">
        <v>309</v>
      </c>
      <c r="B309" s="12" t="s">
        <v>8</v>
      </c>
      <c r="C309" s="13">
        <v>850858</v>
      </c>
      <c r="D309" s="14" t="s">
        <v>401</v>
      </c>
      <c r="E309" s="15" t="s">
        <v>10</v>
      </c>
      <c r="F309" s="16" t="s">
        <v>11</v>
      </c>
      <c r="G309" s="17" t="s">
        <v>402</v>
      </c>
      <c r="H309" s="18" t="s">
        <v>362</v>
      </c>
      <c r="I309" s="19">
        <v>6933</v>
      </c>
      <c r="J309" s="20">
        <v>100</v>
      </c>
      <c r="K309" s="31"/>
      <c r="L309" s="35"/>
    </row>
    <row r="310" spans="1:12" ht="24" x14ac:dyDescent="0.15">
      <c r="A310" s="11">
        <v>310</v>
      </c>
      <c r="B310" s="12" t="s">
        <v>8</v>
      </c>
      <c r="C310" s="13">
        <v>874984</v>
      </c>
      <c r="D310" s="14" t="s">
        <v>403</v>
      </c>
      <c r="E310" s="15" t="s">
        <v>10</v>
      </c>
      <c r="F310" s="16" t="s">
        <v>11</v>
      </c>
      <c r="G310" s="17" t="s">
        <v>404</v>
      </c>
      <c r="H310" s="18" t="s">
        <v>405</v>
      </c>
      <c r="I310" s="19">
        <v>5765</v>
      </c>
      <c r="J310" s="20">
        <v>100</v>
      </c>
      <c r="K310" s="31"/>
      <c r="L310" s="35"/>
    </row>
    <row r="311" spans="1:12" ht="24" x14ac:dyDescent="0.15">
      <c r="A311" s="11">
        <v>311</v>
      </c>
      <c r="B311" s="12" t="s">
        <v>8</v>
      </c>
      <c r="C311" s="13">
        <v>1661149</v>
      </c>
      <c r="D311" s="14" t="s">
        <v>406</v>
      </c>
      <c r="E311" s="15" t="s">
        <v>10</v>
      </c>
      <c r="F311" s="16" t="s">
        <v>11</v>
      </c>
      <c r="G311" s="17" t="s">
        <v>404</v>
      </c>
      <c r="H311" s="18" t="s">
        <v>366</v>
      </c>
      <c r="I311" s="19">
        <v>3448</v>
      </c>
      <c r="J311" s="20">
        <v>100</v>
      </c>
      <c r="K311" s="31"/>
      <c r="L311" s="35"/>
    </row>
    <row r="312" spans="1:12" ht="24" x14ac:dyDescent="0.15">
      <c r="A312" s="11">
        <v>312</v>
      </c>
      <c r="B312" s="12" t="s">
        <v>8</v>
      </c>
      <c r="C312" s="13">
        <v>877220</v>
      </c>
      <c r="D312" s="14" t="s">
        <v>407</v>
      </c>
      <c r="E312" s="15" t="s">
        <v>10</v>
      </c>
      <c r="F312" s="16" t="s">
        <v>11</v>
      </c>
      <c r="G312" s="17" t="s">
        <v>408</v>
      </c>
      <c r="H312" s="18" t="s">
        <v>405</v>
      </c>
      <c r="I312" s="19">
        <v>6377</v>
      </c>
      <c r="J312" s="20">
        <v>100</v>
      </c>
      <c r="K312" s="31"/>
      <c r="L312" s="35"/>
    </row>
    <row r="313" spans="1:12" ht="24" x14ac:dyDescent="0.15">
      <c r="A313" s="11">
        <v>313</v>
      </c>
      <c r="B313" s="12" t="s">
        <v>8</v>
      </c>
      <c r="C313" s="13">
        <v>1706864</v>
      </c>
      <c r="D313" s="14" t="s">
        <v>409</v>
      </c>
      <c r="E313" s="15" t="s">
        <v>10</v>
      </c>
      <c r="F313" s="16" t="s">
        <v>11</v>
      </c>
      <c r="G313" s="17" t="s">
        <v>408</v>
      </c>
      <c r="H313" s="18" t="s">
        <v>410</v>
      </c>
      <c r="I313" s="19">
        <v>8241</v>
      </c>
      <c r="J313" s="20">
        <v>100</v>
      </c>
      <c r="K313" s="31"/>
      <c r="L313" s="35"/>
    </row>
    <row r="314" spans="1:12" ht="36" x14ac:dyDescent="0.15">
      <c r="A314" s="11">
        <v>314</v>
      </c>
      <c r="B314" s="12" t="s">
        <v>8</v>
      </c>
      <c r="C314" s="13">
        <v>886963</v>
      </c>
      <c r="D314" s="14" t="s">
        <v>411</v>
      </c>
      <c r="E314" s="15" t="s">
        <v>82</v>
      </c>
      <c r="F314" s="16" t="s">
        <v>11</v>
      </c>
      <c r="G314" s="17" t="s">
        <v>412</v>
      </c>
      <c r="H314" s="18" t="s">
        <v>80</v>
      </c>
      <c r="I314" s="19">
        <v>10845</v>
      </c>
      <c r="J314" s="20">
        <v>500</v>
      </c>
      <c r="K314" s="31"/>
      <c r="L314" s="35"/>
    </row>
    <row r="315" spans="1:12" ht="36" x14ac:dyDescent="0.15">
      <c r="A315" s="11">
        <v>315</v>
      </c>
      <c r="B315" s="12" t="s">
        <v>8</v>
      </c>
      <c r="C315" s="13">
        <v>1278163</v>
      </c>
      <c r="D315" s="14" t="s">
        <v>413</v>
      </c>
      <c r="E315" s="15" t="s">
        <v>10</v>
      </c>
      <c r="F315" s="16" t="s">
        <v>11</v>
      </c>
      <c r="G315" s="17" t="s">
        <v>414</v>
      </c>
      <c r="H315" s="18" t="s">
        <v>415</v>
      </c>
      <c r="I315" s="19">
        <v>5219</v>
      </c>
      <c r="J315" s="20">
        <v>100</v>
      </c>
      <c r="K315" s="31"/>
      <c r="L315" s="35"/>
    </row>
    <row r="316" spans="1:12" ht="36" x14ac:dyDescent="0.15">
      <c r="A316" s="11">
        <v>316</v>
      </c>
      <c r="B316" s="12" t="s">
        <v>8</v>
      </c>
      <c r="C316" s="13">
        <v>555388</v>
      </c>
      <c r="D316" s="14" t="s">
        <v>416</v>
      </c>
      <c r="E316" s="15" t="s">
        <v>417</v>
      </c>
      <c r="F316" s="16" t="s">
        <v>11</v>
      </c>
      <c r="G316" s="17" t="s">
        <v>418</v>
      </c>
      <c r="H316" s="18" t="s">
        <v>419</v>
      </c>
      <c r="I316" s="19">
        <v>5024</v>
      </c>
      <c r="J316" s="20">
        <v>100</v>
      </c>
      <c r="K316" s="31"/>
      <c r="L316" s="35"/>
    </row>
    <row r="317" spans="1:12" ht="24" x14ac:dyDescent="0.15">
      <c r="A317" s="11">
        <v>317</v>
      </c>
      <c r="B317" s="12" t="s">
        <v>8</v>
      </c>
      <c r="C317" s="13">
        <v>1294071</v>
      </c>
      <c r="D317" s="14" t="s">
        <v>420</v>
      </c>
      <c r="E317" s="15" t="s">
        <v>67</v>
      </c>
      <c r="F317" s="16" t="s">
        <v>11</v>
      </c>
      <c r="G317" s="17" t="s">
        <v>418</v>
      </c>
      <c r="H317" s="18" t="s">
        <v>235</v>
      </c>
      <c r="I317" s="19">
        <v>6303</v>
      </c>
      <c r="J317" s="20">
        <v>100</v>
      </c>
      <c r="K317" s="31"/>
      <c r="L317" s="35"/>
    </row>
    <row r="318" spans="1:12" ht="48" x14ac:dyDescent="0.15">
      <c r="A318" s="11">
        <v>318</v>
      </c>
      <c r="B318" s="12" t="s">
        <v>8</v>
      </c>
      <c r="C318" s="13">
        <v>870597</v>
      </c>
      <c r="D318" s="14" t="s">
        <v>421</v>
      </c>
      <c r="E318" s="15" t="s">
        <v>10</v>
      </c>
      <c r="F318" s="16" t="s">
        <v>11</v>
      </c>
      <c r="G318" s="17" t="s">
        <v>422</v>
      </c>
      <c r="H318" s="18" t="s">
        <v>258</v>
      </c>
      <c r="I318" s="19">
        <v>7128</v>
      </c>
      <c r="J318" s="20">
        <v>100</v>
      </c>
      <c r="K318" s="31"/>
      <c r="L318" s="35"/>
    </row>
    <row r="319" spans="1:12" ht="24" x14ac:dyDescent="0.15">
      <c r="A319" s="11">
        <v>319</v>
      </c>
      <c r="B319" s="12" t="s">
        <v>8</v>
      </c>
      <c r="C319" s="13">
        <v>1674798</v>
      </c>
      <c r="D319" s="14" t="s">
        <v>423</v>
      </c>
      <c r="E319" s="15" t="s">
        <v>10</v>
      </c>
      <c r="F319" s="16" t="s">
        <v>11</v>
      </c>
      <c r="G319" s="17" t="s">
        <v>422</v>
      </c>
      <c r="H319" s="18" t="s">
        <v>166</v>
      </c>
      <c r="I319" s="19">
        <v>6350</v>
      </c>
      <c r="J319" s="20">
        <v>100</v>
      </c>
      <c r="K319" s="31"/>
      <c r="L319" s="35"/>
    </row>
    <row r="320" spans="1:12" ht="24" x14ac:dyDescent="0.15">
      <c r="A320" s="11">
        <v>320</v>
      </c>
      <c r="B320" s="12" t="s">
        <v>8</v>
      </c>
      <c r="C320" s="13">
        <v>870382</v>
      </c>
      <c r="D320" s="14" t="s">
        <v>424</v>
      </c>
      <c r="E320" s="15" t="s">
        <v>10</v>
      </c>
      <c r="F320" s="16" t="s">
        <v>11</v>
      </c>
      <c r="G320" s="17" t="s">
        <v>425</v>
      </c>
      <c r="H320" s="18" t="s">
        <v>258</v>
      </c>
      <c r="I320" s="19">
        <v>7128</v>
      </c>
      <c r="J320" s="20">
        <v>100</v>
      </c>
      <c r="K320" s="31"/>
      <c r="L320" s="35"/>
    </row>
    <row r="321" spans="1:12" ht="36" x14ac:dyDescent="0.15">
      <c r="A321" s="11">
        <v>321</v>
      </c>
      <c r="B321" s="12" t="s">
        <v>8</v>
      </c>
      <c r="C321" s="13">
        <v>1265613</v>
      </c>
      <c r="D321" s="14" t="s">
        <v>426</v>
      </c>
      <c r="E321" s="15" t="s">
        <v>10</v>
      </c>
      <c r="F321" s="16" t="s">
        <v>11</v>
      </c>
      <c r="G321" s="17" t="s">
        <v>427</v>
      </c>
      <c r="H321" s="18" t="s">
        <v>428</v>
      </c>
      <c r="I321" s="19">
        <v>5883</v>
      </c>
      <c r="J321" s="20">
        <v>100</v>
      </c>
      <c r="K321" s="31"/>
      <c r="L321" s="35"/>
    </row>
    <row r="322" spans="1:12" ht="24" x14ac:dyDescent="0.15">
      <c r="A322" s="11">
        <v>322</v>
      </c>
      <c r="B322" s="12" t="s">
        <v>8</v>
      </c>
      <c r="C322" s="13">
        <v>1285710</v>
      </c>
      <c r="D322" s="14" t="s">
        <v>429</v>
      </c>
      <c r="E322" s="15" t="s">
        <v>10</v>
      </c>
      <c r="F322" s="16" t="s">
        <v>11</v>
      </c>
      <c r="G322" s="17" t="s">
        <v>427</v>
      </c>
      <c r="H322" s="18" t="s">
        <v>192</v>
      </c>
      <c r="I322" s="19">
        <v>11847</v>
      </c>
      <c r="J322" s="20">
        <v>500</v>
      </c>
      <c r="K322" s="31"/>
      <c r="L322" s="35"/>
    </row>
    <row r="323" spans="1:12" ht="24" x14ac:dyDescent="0.15">
      <c r="A323" s="11">
        <v>323</v>
      </c>
      <c r="B323" s="12" t="s">
        <v>8</v>
      </c>
      <c r="C323" s="13">
        <v>1285154</v>
      </c>
      <c r="D323" s="14" t="s">
        <v>430</v>
      </c>
      <c r="E323" s="15" t="s">
        <v>431</v>
      </c>
      <c r="F323" s="16" t="s">
        <v>11</v>
      </c>
      <c r="G323" s="17" t="s">
        <v>432</v>
      </c>
      <c r="H323" s="18" t="s">
        <v>42</v>
      </c>
      <c r="I323" s="19">
        <v>8287</v>
      </c>
      <c r="J323" s="20">
        <v>100</v>
      </c>
      <c r="K323" s="31"/>
      <c r="L323" s="35"/>
    </row>
    <row r="324" spans="1:12" ht="24" x14ac:dyDescent="0.15">
      <c r="A324" s="11">
        <v>324</v>
      </c>
      <c r="B324" s="12" t="s">
        <v>8</v>
      </c>
      <c r="C324" s="13">
        <v>1661026</v>
      </c>
      <c r="D324" s="14" t="s">
        <v>433</v>
      </c>
      <c r="E324" s="15" t="s">
        <v>431</v>
      </c>
      <c r="F324" s="16" t="s">
        <v>11</v>
      </c>
      <c r="G324" s="17" t="s">
        <v>432</v>
      </c>
      <c r="H324" s="18" t="s">
        <v>366</v>
      </c>
      <c r="I324" s="19">
        <v>8644</v>
      </c>
      <c r="J324" s="20">
        <v>100</v>
      </c>
      <c r="K324" s="31"/>
      <c r="L324" s="35"/>
    </row>
    <row r="325" spans="1:12" ht="24" x14ac:dyDescent="0.15">
      <c r="A325" s="11">
        <v>325</v>
      </c>
      <c r="B325" s="12" t="s">
        <v>8</v>
      </c>
      <c r="C325" s="13">
        <v>1670004</v>
      </c>
      <c r="D325" s="14" t="s">
        <v>434</v>
      </c>
      <c r="E325" s="15" t="s">
        <v>10</v>
      </c>
      <c r="F325" s="16" t="s">
        <v>11</v>
      </c>
      <c r="G325" s="17" t="s">
        <v>432</v>
      </c>
      <c r="H325" s="18" t="s">
        <v>435</v>
      </c>
      <c r="I325" s="19">
        <v>9865</v>
      </c>
      <c r="J325" s="20">
        <v>100</v>
      </c>
      <c r="K325" s="31"/>
      <c r="L325" s="35"/>
    </row>
    <row r="326" spans="1:12" ht="24" x14ac:dyDescent="0.15">
      <c r="A326" s="11">
        <v>326</v>
      </c>
      <c r="B326" s="12" t="s">
        <v>8</v>
      </c>
      <c r="C326" s="13">
        <v>544351</v>
      </c>
      <c r="D326" s="14" t="s">
        <v>436</v>
      </c>
      <c r="E326" s="15" t="s">
        <v>10</v>
      </c>
      <c r="F326" s="16" t="s">
        <v>11</v>
      </c>
      <c r="G326" s="17" t="s">
        <v>437</v>
      </c>
      <c r="H326" s="18" t="s">
        <v>438</v>
      </c>
      <c r="I326" s="19">
        <v>1</v>
      </c>
      <c r="J326" s="20">
        <v>100</v>
      </c>
      <c r="K326" s="31"/>
      <c r="L326" s="35"/>
    </row>
    <row r="327" spans="1:12" ht="24" x14ac:dyDescent="0.15">
      <c r="A327" s="11">
        <v>327</v>
      </c>
      <c r="B327" s="12" t="s">
        <v>8</v>
      </c>
      <c r="C327" s="13">
        <v>851749</v>
      </c>
      <c r="D327" s="14" t="s">
        <v>439</v>
      </c>
      <c r="E327" s="15" t="s">
        <v>10</v>
      </c>
      <c r="F327" s="16" t="s">
        <v>11</v>
      </c>
      <c r="G327" s="17" t="s">
        <v>440</v>
      </c>
      <c r="H327" s="18" t="s">
        <v>362</v>
      </c>
      <c r="I327" s="19">
        <v>5209</v>
      </c>
      <c r="J327" s="20">
        <v>100</v>
      </c>
      <c r="K327" s="31"/>
      <c r="L327" s="35"/>
    </row>
    <row r="328" spans="1:12" ht="24" x14ac:dyDescent="0.15">
      <c r="A328" s="11">
        <v>328</v>
      </c>
      <c r="B328" s="12" t="s">
        <v>8</v>
      </c>
      <c r="C328" s="13">
        <v>872423</v>
      </c>
      <c r="D328" s="14" t="s">
        <v>439</v>
      </c>
      <c r="E328" s="15" t="s">
        <v>10</v>
      </c>
      <c r="F328" s="16" t="s">
        <v>11</v>
      </c>
      <c r="G328" s="17" t="s">
        <v>440</v>
      </c>
      <c r="H328" s="18" t="s">
        <v>441</v>
      </c>
      <c r="I328" s="19">
        <v>5033</v>
      </c>
      <c r="J328" s="20">
        <v>100</v>
      </c>
      <c r="K328" s="31"/>
      <c r="L328" s="35"/>
    </row>
    <row r="329" spans="1:12" ht="24" x14ac:dyDescent="0.15">
      <c r="A329" s="11">
        <v>329</v>
      </c>
      <c r="B329" s="12" t="s">
        <v>8</v>
      </c>
      <c r="C329" s="13">
        <v>2283739</v>
      </c>
      <c r="D329" s="14" t="s">
        <v>442</v>
      </c>
      <c r="E329" s="15" t="s">
        <v>10</v>
      </c>
      <c r="F329" s="16" t="s">
        <v>11</v>
      </c>
      <c r="G329" s="17" t="s">
        <v>443</v>
      </c>
      <c r="H329" s="18" t="s">
        <v>444</v>
      </c>
      <c r="I329" s="19">
        <v>11188</v>
      </c>
      <c r="J329" s="20">
        <v>500</v>
      </c>
      <c r="K329" s="31"/>
      <c r="L329" s="35"/>
    </row>
    <row r="330" spans="1:12" ht="36" x14ac:dyDescent="0.15">
      <c r="A330" s="11">
        <v>330</v>
      </c>
      <c r="B330" s="12" t="s">
        <v>8</v>
      </c>
      <c r="C330" s="13">
        <v>458924</v>
      </c>
      <c r="D330" s="14" t="s">
        <v>445</v>
      </c>
      <c r="E330" s="15" t="s">
        <v>67</v>
      </c>
      <c r="F330" s="16" t="s">
        <v>11</v>
      </c>
      <c r="G330" s="17" t="s">
        <v>446</v>
      </c>
      <c r="H330" s="18" t="s">
        <v>447</v>
      </c>
      <c r="I330" s="19">
        <v>6164</v>
      </c>
      <c r="J330" s="20">
        <v>100</v>
      </c>
      <c r="K330" s="31"/>
      <c r="L330" s="35"/>
    </row>
    <row r="331" spans="1:12" ht="36" x14ac:dyDescent="0.15">
      <c r="A331" s="11">
        <v>331</v>
      </c>
      <c r="B331" s="12" t="s">
        <v>8</v>
      </c>
      <c r="C331" s="13">
        <v>1288100</v>
      </c>
      <c r="D331" s="14" t="s">
        <v>448</v>
      </c>
      <c r="E331" s="15" t="s">
        <v>282</v>
      </c>
      <c r="F331" s="16" t="s">
        <v>11</v>
      </c>
      <c r="G331" s="17" t="s">
        <v>449</v>
      </c>
      <c r="H331" s="18" t="s">
        <v>177</v>
      </c>
      <c r="I331" s="19">
        <v>6492</v>
      </c>
      <c r="J331" s="20">
        <v>100</v>
      </c>
      <c r="K331" s="31"/>
      <c r="L331" s="35"/>
    </row>
    <row r="332" spans="1:12" ht="36" x14ac:dyDescent="0.15">
      <c r="A332" s="11">
        <v>332</v>
      </c>
      <c r="B332" s="12" t="s">
        <v>8</v>
      </c>
      <c r="C332" s="13">
        <v>1675795</v>
      </c>
      <c r="D332" s="14" t="s">
        <v>450</v>
      </c>
      <c r="E332" s="15" t="s">
        <v>364</v>
      </c>
      <c r="F332" s="16" t="s">
        <v>11</v>
      </c>
      <c r="G332" s="17" t="s">
        <v>449</v>
      </c>
      <c r="H332" s="18" t="s">
        <v>451</v>
      </c>
      <c r="I332" s="19">
        <v>10017</v>
      </c>
      <c r="J332" s="20">
        <v>500</v>
      </c>
      <c r="K332" s="31"/>
      <c r="L332" s="35"/>
    </row>
    <row r="333" spans="1:12" ht="24" x14ac:dyDescent="0.15">
      <c r="A333" s="11">
        <v>333</v>
      </c>
      <c r="B333" s="12" t="s">
        <v>8</v>
      </c>
      <c r="C333" s="13">
        <v>500302</v>
      </c>
      <c r="D333" s="14" t="s">
        <v>452</v>
      </c>
      <c r="E333" s="15" t="s">
        <v>282</v>
      </c>
      <c r="F333" s="16" t="s">
        <v>11</v>
      </c>
      <c r="G333" s="17" t="s">
        <v>453</v>
      </c>
      <c r="H333" s="18" t="s">
        <v>454</v>
      </c>
      <c r="I333" s="19">
        <v>1</v>
      </c>
      <c r="J333" s="20">
        <v>100</v>
      </c>
      <c r="K333" s="31"/>
      <c r="L333" s="35"/>
    </row>
    <row r="334" spans="1:12" ht="24" x14ac:dyDescent="0.15">
      <c r="A334" s="11">
        <v>334</v>
      </c>
      <c r="B334" s="12" t="s">
        <v>8</v>
      </c>
      <c r="C334" s="13">
        <v>862608</v>
      </c>
      <c r="D334" s="14" t="s">
        <v>455</v>
      </c>
      <c r="E334" s="15" t="s">
        <v>10</v>
      </c>
      <c r="F334" s="16" t="s">
        <v>11</v>
      </c>
      <c r="G334" s="17" t="s">
        <v>453</v>
      </c>
      <c r="H334" s="18" t="s">
        <v>72</v>
      </c>
      <c r="I334" s="19">
        <v>9594</v>
      </c>
      <c r="J334" s="20">
        <v>100</v>
      </c>
      <c r="K334" s="31"/>
      <c r="L334" s="35"/>
    </row>
    <row r="335" spans="1:12" ht="24" x14ac:dyDescent="0.15">
      <c r="A335" s="11">
        <v>335</v>
      </c>
      <c r="B335" s="12" t="s">
        <v>8</v>
      </c>
      <c r="C335" s="13">
        <v>1260113</v>
      </c>
      <c r="D335" s="14" t="s">
        <v>456</v>
      </c>
      <c r="E335" s="15" t="s">
        <v>10</v>
      </c>
      <c r="F335" s="16" t="s">
        <v>11</v>
      </c>
      <c r="G335" s="17" t="s">
        <v>453</v>
      </c>
      <c r="H335" s="18" t="s">
        <v>457</v>
      </c>
      <c r="I335" s="19">
        <v>5552</v>
      </c>
      <c r="J335" s="20">
        <v>100</v>
      </c>
      <c r="K335" s="31"/>
      <c r="L335" s="35"/>
    </row>
    <row r="336" spans="1:12" ht="24" x14ac:dyDescent="0.15">
      <c r="A336" s="11">
        <v>336</v>
      </c>
      <c r="B336" s="12" t="s">
        <v>8</v>
      </c>
      <c r="C336" s="13">
        <v>1264593</v>
      </c>
      <c r="D336" s="14" t="s">
        <v>458</v>
      </c>
      <c r="E336" s="15" t="s">
        <v>10</v>
      </c>
      <c r="F336" s="16" t="s">
        <v>11</v>
      </c>
      <c r="G336" s="17" t="s">
        <v>453</v>
      </c>
      <c r="H336" s="18" t="s">
        <v>459</v>
      </c>
      <c r="I336" s="19">
        <v>4449</v>
      </c>
      <c r="J336" s="20">
        <v>100</v>
      </c>
      <c r="K336" s="31"/>
      <c r="L336" s="35"/>
    </row>
    <row r="337" spans="1:12" ht="24" x14ac:dyDescent="0.15">
      <c r="A337" s="11">
        <v>337</v>
      </c>
      <c r="B337" s="12" t="s">
        <v>8</v>
      </c>
      <c r="C337" s="13">
        <v>1288056</v>
      </c>
      <c r="D337" s="14" t="s">
        <v>460</v>
      </c>
      <c r="E337" s="15" t="s">
        <v>10</v>
      </c>
      <c r="F337" s="16" t="s">
        <v>11</v>
      </c>
      <c r="G337" s="17" t="s">
        <v>453</v>
      </c>
      <c r="H337" s="18" t="s">
        <v>177</v>
      </c>
      <c r="I337" s="19">
        <v>6492</v>
      </c>
      <c r="J337" s="20">
        <v>100</v>
      </c>
      <c r="K337" s="31"/>
      <c r="L337" s="35"/>
    </row>
    <row r="338" spans="1:12" ht="24" x14ac:dyDescent="0.15">
      <c r="A338" s="11">
        <v>338</v>
      </c>
      <c r="B338" s="12" t="s">
        <v>8</v>
      </c>
      <c r="C338" s="13">
        <v>1660548</v>
      </c>
      <c r="D338" s="14" t="s">
        <v>460</v>
      </c>
      <c r="E338" s="15" t="s">
        <v>10</v>
      </c>
      <c r="F338" s="16" t="s">
        <v>11</v>
      </c>
      <c r="G338" s="17" t="s">
        <v>453</v>
      </c>
      <c r="H338" s="18" t="s">
        <v>461</v>
      </c>
      <c r="I338" s="19">
        <v>6389</v>
      </c>
      <c r="J338" s="20">
        <v>100</v>
      </c>
      <c r="K338" s="31"/>
      <c r="L338" s="35"/>
    </row>
    <row r="339" spans="1:12" ht="24" x14ac:dyDescent="0.15">
      <c r="A339" s="11">
        <v>339</v>
      </c>
      <c r="B339" s="12" t="s">
        <v>8</v>
      </c>
      <c r="C339" s="13">
        <v>537629</v>
      </c>
      <c r="D339" s="14" t="s">
        <v>462</v>
      </c>
      <c r="E339" s="15" t="s">
        <v>10</v>
      </c>
      <c r="F339" s="16" t="s">
        <v>11</v>
      </c>
      <c r="G339" s="17" t="s">
        <v>463</v>
      </c>
      <c r="H339" s="18" t="s">
        <v>464</v>
      </c>
      <c r="I339" s="19">
        <v>6479</v>
      </c>
      <c r="J339" s="20">
        <v>100</v>
      </c>
      <c r="K339" s="31"/>
      <c r="L339" s="35"/>
    </row>
    <row r="340" spans="1:12" ht="36" x14ac:dyDescent="0.15">
      <c r="A340" s="11">
        <v>340</v>
      </c>
      <c r="B340" s="12" t="s">
        <v>8</v>
      </c>
      <c r="C340" s="13">
        <v>546720</v>
      </c>
      <c r="D340" s="14" t="s">
        <v>465</v>
      </c>
      <c r="E340" s="15" t="s">
        <v>44</v>
      </c>
      <c r="F340" s="16" t="s">
        <v>11</v>
      </c>
      <c r="G340" s="17" t="s">
        <v>466</v>
      </c>
      <c r="H340" s="18" t="s">
        <v>13</v>
      </c>
      <c r="I340" s="19">
        <v>1</v>
      </c>
      <c r="J340" s="20">
        <v>100</v>
      </c>
      <c r="K340" s="31"/>
      <c r="L340" s="35"/>
    </row>
    <row r="341" spans="1:12" ht="24" x14ac:dyDescent="0.15">
      <c r="A341" s="11">
        <v>341</v>
      </c>
      <c r="B341" s="12" t="s">
        <v>8</v>
      </c>
      <c r="C341" s="13">
        <v>866781</v>
      </c>
      <c r="D341" s="14" t="s">
        <v>467</v>
      </c>
      <c r="E341" s="15" t="s">
        <v>10</v>
      </c>
      <c r="F341" s="16" t="s">
        <v>11</v>
      </c>
      <c r="G341" s="17" t="s">
        <v>468</v>
      </c>
      <c r="H341" s="18" t="s">
        <v>469</v>
      </c>
      <c r="I341" s="19">
        <v>6498</v>
      </c>
      <c r="J341" s="20">
        <v>100</v>
      </c>
      <c r="K341" s="31"/>
      <c r="L341" s="35"/>
    </row>
    <row r="342" spans="1:12" ht="36" x14ac:dyDescent="0.15">
      <c r="A342" s="11">
        <v>342</v>
      </c>
      <c r="B342" s="12" t="s">
        <v>8</v>
      </c>
      <c r="C342" s="13">
        <v>1289015</v>
      </c>
      <c r="D342" s="14" t="s">
        <v>470</v>
      </c>
      <c r="E342" s="15" t="s">
        <v>10</v>
      </c>
      <c r="F342" s="16" t="s">
        <v>11</v>
      </c>
      <c r="G342" s="17" t="s">
        <v>471</v>
      </c>
      <c r="H342" s="18" t="s">
        <v>149</v>
      </c>
      <c r="I342" s="19">
        <v>5084</v>
      </c>
      <c r="J342" s="20">
        <v>100</v>
      </c>
      <c r="K342" s="31"/>
      <c r="L342" s="35"/>
    </row>
    <row r="343" spans="1:12" ht="36" x14ac:dyDescent="0.15">
      <c r="A343" s="11">
        <v>343</v>
      </c>
      <c r="B343" s="12" t="s">
        <v>8</v>
      </c>
      <c r="C343" s="13">
        <v>1291179</v>
      </c>
      <c r="D343" s="14" t="s">
        <v>472</v>
      </c>
      <c r="E343" s="15" t="s">
        <v>67</v>
      </c>
      <c r="F343" s="16" t="s">
        <v>11</v>
      </c>
      <c r="G343" s="17" t="s">
        <v>471</v>
      </c>
      <c r="H343" s="18" t="s">
        <v>473</v>
      </c>
      <c r="I343" s="19">
        <v>4904</v>
      </c>
      <c r="J343" s="20">
        <v>100</v>
      </c>
      <c r="K343" s="31"/>
      <c r="L343" s="35"/>
    </row>
    <row r="344" spans="1:12" ht="24" x14ac:dyDescent="0.15">
      <c r="A344" s="11">
        <v>344</v>
      </c>
      <c r="B344" s="12" t="s">
        <v>8</v>
      </c>
      <c r="C344" s="13">
        <v>1677034</v>
      </c>
      <c r="D344" s="14" t="s">
        <v>474</v>
      </c>
      <c r="E344" s="15" t="s">
        <v>10</v>
      </c>
      <c r="F344" s="16" t="s">
        <v>11</v>
      </c>
      <c r="G344" s="17" t="s">
        <v>471</v>
      </c>
      <c r="H344" s="18" t="s">
        <v>475</v>
      </c>
      <c r="I344" s="19">
        <v>14023</v>
      </c>
      <c r="J344" s="20">
        <v>500</v>
      </c>
      <c r="K344" s="31"/>
      <c r="L344" s="35"/>
    </row>
    <row r="345" spans="1:12" ht="24" x14ac:dyDescent="0.15">
      <c r="A345" s="11">
        <v>345</v>
      </c>
      <c r="B345" s="12" t="s">
        <v>8</v>
      </c>
      <c r="C345" s="13">
        <v>535908</v>
      </c>
      <c r="D345" s="14" t="s">
        <v>476</v>
      </c>
      <c r="E345" s="15" t="s">
        <v>256</v>
      </c>
      <c r="F345" s="16" t="s">
        <v>11</v>
      </c>
      <c r="G345" s="17" t="s">
        <v>477</v>
      </c>
      <c r="H345" s="18" t="s">
        <v>478</v>
      </c>
      <c r="I345" s="19">
        <v>1</v>
      </c>
      <c r="J345" s="20">
        <v>100</v>
      </c>
      <c r="K345" s="31"/>
      <c r="L345" s="35"/>
    </row>
    <row r="346" spans="1:12" ht="24" x14ac:dyDescent="0.15">
      <c r="A346" s="11">
        <v>346</v>
      </c>
      <c r="B346" s="12" t="s">
        <v>8</v>
      </c>
      <c r="C346" s="13">
        <v>850599</v>
      </c>
      <c r="D346" s="14" t="s">
        <v>476</v>
      </c>
      <c r="E346" s="15" t="s">
        <v>256</v>
      </c>
      <c r="F346" s="16" t="s">
        <v>11</v>
      </c>
      <c r="G346" s="17" t="s">
        <v>477</v>
      </c>
      <c r="H346" s="18" t="s">
        <v>479</v>
      </c>
      <c r="I346" s="19">
        <v>7684</v>
      </c>
      <c r="J346" s="20">
        <v>100</v>
      </c>
      <c r="K346" s="31"/>
      <c r="L346" s="35"/>
    </row>
    <row r="347" spans="1:12" ht="24" x14ac:dyDescent="0.15">
      <c r="A347" s="11">
        <v>347</v>
      </c>
      <c r="B347" s="12" t="s">
        <v>8</v>
      </c>
      <c r="C347" s="13">
        <v>1297652</v>
      </c>
      <c r="D347" s="14" t="s">
        <v>480</v>
      </c>
      <c r="E347" s="15" t="s">
        <v>67</v>
      </c>
      <c r="F347" s="16" t="s">
        <v>11</v>
      </c>
      <c r="G347" s="17" t="s">
        <v>477</v>
      </c>
      <c r="H347" s="18" t="s">
        <v>481</v>
      </c>
      <c r="I347" s="19">
        <v>9753</v>
      </c>
      <c r="J347" s="20">
        <v>100</v>
      </c>
      <c r="K347" s="31"/>
      <c r="L347" s="35"/>
    </row>
    <row r="348" spans="1:12" ht="48" x14ac:dyDescent="0.15">
      <c r="A348" s="11">
        <v>348</v>
      </c>
      <c r="B348" s="12" t="s">
        <v>8</v>
      </c>
      <c r="C348" s="13">
        <v>1295146</v>
      </c>
      <c r="D348" s="14" t="s">
        <v>482</v>
      </c>
      <c r="E348" s="15" t="s">
        <v>483</v>
      </c>
      <c r="F348" s="16" t="s">
        <v>11</v>
      </c>
      <c r="G348" s="17" t="s">
        <v>484</v>
      </c>
      <c r="H348" s="18" t="s">
        <v>157</v>
      </c>
      <c r="I348" s="19">
        <v>6151</v>
      </c>
      <c r="J348" s="20">
        <v>100</v>
      </c>
      <c r="K348" s="31"/>
      <c r="L348" s="35"/>
    </row>
    <row r="349" spans="1:12" ht="24" x14ac:dyDescent="0.15">
      <c r="A349" s="11">
        <v>349</v>
      </c>
      <c r="B349" s="12" t="s">
        <v>8</v>
      </c>
      <c r="C349" s="13">
        <v>1260120</v>
      </c>
      <c r="D349" s="14" t="s">
        <v>485</v>
      </c>
      <c r="E349" s="15" t="s">
        <v>486</v>
      </c>
      <c r="F349" s="16" t="s">
        <v>11</v>
      </c>
      <c r="G349" s="17" t="s">
        <v>487</v>
      </c>
      <c r="H349" s="18" t="s">
        <v>457</v>
      </c>
      <c r="I349" s="19">
        <v>5552</v>
      </c>
      <c r="J349" s="20">
        <v>100</v>
      </c>
      <c r="K349" s="31"/>
      <c r="L349" s="35"/>
    </row>
    <row r="350" spans="1:12" ht="24" x14ac:dyDescent="0.15">
      <c r="A350" s="11">
        <v>350</v>
      </c>
      <c r="B350" s="12" t="s">
        <v>8</v>
      </c>
      <c r="C350" s="13">
        <v>537599</v>
      </c>
      <c r="D350" s="14" t="s">
        <v>488</v>
      </c>
      <c r="E350" s="15" t="s">
        <v>10</v>
      </c>
      <c r="F350" s="16" t="s">
        <v>11</v>
      </c>
      <c r="G350" s="17" t="s">
        <v>489</v>
      </c>
      <c r="H350" s="18" t="s">
        <v>464</v>
      </c>
      <c r="I350" s="19">
        <v>8760</v>
      </c>
      <c r="J350" s="20">
        <v>100</v>
      </c>
      <c r="K350" s="31"/>
      <c r="L350" s="35"/>
    </row>
    <row r="351" spans="1:12" ht="24" x14ac:dyDescent="0.15">
      <c r="A351" s="11">
        <v>351</v>
      </c>
      <c r="B351" s="12" t="s">
        <v>8</v>
      </c>
      <c r="C351" s="13">
        <v>1672893</v>
      </c>
      <c r="D351" s="14" t="s">
        <v>490</v>
      </c>
      <c r="E351" s="15" t="s">
        <v>282</v>
      </c>
      <c r="F351" s="16" t="s">
        <v>11</v>
      </c>
      <c r="G351" s="17" t="s">
        <v>491</v>
      </c>
      <c r="H351" s="18" t="s">
        <v>492</v>
      </c>
      <c r="I351" s="19">
        <v>9629</v>
      </c>
      <c r="J351" s="20">
        <v>100</v>
      </c>
      <c r="K351" s="31"/>
      <c r="L351" s="35"/>
    </row>
    <row r="352" spans="1:12" ht="24" x14ac:dyDescent="0.15">
      <c r="A352" s="11">
        <v>352</v>
      </c>
      <c r="B352" s="12" t="s">
        <v>8</v>
      </c>
      <c r="C352" s="13">
        <v>866798</v>
      </c>
      <c r="D352" s="14" t="s">
        <v>493</v>
      </c>
      <c r="E352" s="15" t="s">
        <v>10</v>
      </c>
      <c r="F352" s="16" t="s">
        <v>11</v>
      </c>
      <c r="G352" s="17" t="s">
        <v>494</v>
      </c>
      <c r="H352" s="18" t="s">
        <v>469</v>
      </c>
      <c r="I352" s="19">
        <v>5395</v>
      </c>
      <c r="J352" s="20">
        <v>100</v>
      </c>
      <c r="K352" s="31"/>
      <c r="L352" s="35"/>
    </row>
    <row r="353" spans="1:12" ht="24" x14ac:dyDescent="0.15">
      <c r="A353" s="11">
        <v>353</v>
      </c>
      <c r="B353" s="12" t="s">
        <v>8</v>
      </c>
      <c r="C353" s="13">
        <v>1273991</v>
      </c>
      <c r="D353" s="14" t="s">
        <v>495</v>
      </c>
      <c r="E353" s="15" t="s">
        <v>282</v>
      </c>
      <c r="F353" s="16" t="s">
        <v>11</v>
      </c>
      <c r="G353" s="17" t="s">
        <v>494</v>
      </c>
      <c r="H353" s="18" t="s">
        <v>496</v>
      </c>
      <c r="I353" s="19">
        <v>4604</v>
      </c>
      <c r="J353" s="20">
        <v>100</v>
      </c>
      <c r="K353" s="31"/>
      <c r="L353" s="35"/>
    </row>
    <row r="354" spans="1:12" ht="24" x14ac:dyDescent="0.15">
      <c r="A354" s="11">
        <v>354</v>
      </c>
      <c r="B354" s="12" t="s">
        <v>8</v>
      </c>
      <c r="C354" s="13">
        <v>1274004</v>
      </c>
      <c r="D354" s="14" t="s">
        <v>495</v>
      </c>
      <c r="E354" s="15" t="s">
        <v>282</v>
      </c>
      <c r="F354" s="16" t="s">
        <v>11</v>
      </c>
      <c r="G354" s="17" t="s">
        <v>494</v>
      </c>
      <c r="H354" s="18" t="s">
        <v>496</v>
      </c>
      <c r="I354" s="19">
        <v>4604</v>
      </c>
      <c r="J354" s="20">
        <v>100</v>
      </c>
      <c r="K354" s="31"/>
      <c r="L354" s="35"/>
    </row>
    <row r="355" spans="1:12" ht="24" x14ac:dyDescent="0.15">
      <c r="A355" s="11">
        <v>355</v>
      </c>
      <c r="B355" s="12" t="s">
        <v>8</v>
      </c>
      <c r="C355" s="13">
        <v>1660531</v>
      </c>
      <c r="D355" s="14" t="s">
        <v>497</v>
      </c>
      <c r="E355" s="15" t="s">
        <v>303</v>
      </c>
      <c r="F355" s="16" t="s">
        <v>11</v>
      </c>
      <c r="G355" s="17" t="s">
        <v>498</v>
      </c>
      <c r="H355" s="18" t="s">
        <v>461</v>
      </c>
      <c r="I355" s="19">
        <v>6734</v>
      </c>
      <c r="J355" s="20">
        <v>100</v>
      </c>
      <c r="K355" s="31"/>
      <c r="L355" s="35"/>
    </row>
    <row r="356" spans="1:12" ht="36" x14ac:dyDescent="0.15">
      <c r="A356" s="11">
        <v>356</v>
      </c>
      <c r="B356" s="12" t="s">
        <v>8</v>
      </c>
      <c r="C356" s="13">
        <v>1274318</v>
      </c>
      <c r="D356" s="14" t="s">
        <v>499</v>
      </c>
      <c r="E356" s="15" t="s">
        <v>10</v>
      </c>
      <c r="F356" s="16" t="s">
        <v>11</v>
      </c>
      <c r="G356" s="17" t="s">
        <v>500</v>
      </c>
      <c r="H356" s="18" t="s">
        <v>501</v>
      </c>
      <c r="I356" s="19">
        <v>6757</v>
      </c>
      <c r="J356" s="20">
        <v>100</v>
      </c>
      <c r="K356" s="31"/>
      <c r="L356" s="35"/>
    </row>
    <row r="357" spans="1:12" ht="24" x14ac:dyDescent="0.15">
      <c r="A357" s="11">
        <v>357</v>
      </c>
      <c r="B357" s="12" t="s">
        <v>8</v>
      </c>
      <c r="C357" s="13">
        <v>1276176</v>
      </c>
      <c r="D357" s="14" t="s">
        <v>502</v>
      </c>
      <c r="E357" s="15" t="s">
        <v>10</v>
      </c>
      <c r="F357" s="16" t="s">
        <v>11</v>
      </c>
      <c r="G357" s="17" t="s">
        <v>503</v>
      </c>
      <c r="H357" s="18" t="s">
        <v>504</v>
      </c>
      <c r="I357" s="19">
        <v>4523</v>
      </c>
      <c r="J357" s="20">
        <v>100</v>
      </c>
      <c r="K357" s="31"/>
      <c r="L357" s="35"/>
    </row>
    <row r="358" spans="1:12" ht="36" x14ac:dyDescent="0.15">
      <c r="A358" s="11">
        <v>358</v>
      </c>
      <c r="B358" s="12" t="s">
        <v>8</v>
      </c>
      <c r="C358" s="13">
        <v>1663327</v>
      </c>
      <c r="D358" s="14" t="s">
        <v>505</v>
      </c>
      <c r="E358" s="15" t="s">
        <v>10</v>
      </c>
      <c r="F358" s="16" t="s">
        <v>11</v>
      </c>
      <c r="G358" s="17" t="s">
        <v>506</v>
      </c>
      <c r="H358" s="18" t="s">
        <v>380</v>
      </c>
      <c r="I358" s="19">
        <v>9072</v>
      </c>
      <c r="J358" s="20">
        <v>100</v>
      </c>
      <c r="K358" s="31"/>
      <c r="L358" s="35"/>
    </row>
    <row r="359" spans="1:12" ht="36" x14ac:dyDescent="0.15">
      <c r="A359" s="11">
        <v>359</v>
      </c>
      <c r="B359" s="12" t="s">
        <v>8</v>
      </c>
      <c r="C359" s="13">
        <v>486408</v>
      </c>
      <c r="D359" s="14" t="s">
        <v>507</v>
      </c>
      <c r="E359" s="15" t="s">
        <v>508</v>
      </c>
      <c r="F359" s="16" t="s">
        <v>11</v>
      </c>
      <c r="G359" s="17" t="s">
        <v>509</v>
      </c>
      <c r="H359" s="18" t="s">
        <v>510</v>
      </c>
      <c r="I359" s="19">
        <v>3976</v>
      </c>
      <c r="J359" s="20">
        <v>100</v>
      </c>
      <c r="K359" s="31"/>
      <c r="L359" s="35"/>
    </row>
    <row r="360" spans="1:12" ht="24" x14ac:dyDescent="0.15">
      <c r="A360" s="11">
        <v>360</v>
      </c>
      <c r="B360" s="12" t="s">
        <v>8</v>
      </c>
      <c r="C360" s="13">
        <v>1670073</v>
      </c>
      <c r="D360" s="14" t="s">
        <v>511</v>
      </c>
      <c r="E360" s="15" t="s">
        <v>10</v>
      </c>
      <c r="F360" s="16" t="s">
        <v>11</v>
      </c>
      <c r="G360" s="17" t="s">
        <v>509</v>
      </c>
      <c r="H360" s="18" t="s">
        <v>166</v>
      </c>
      <c r="I360" s="19">
        <v>7182</v>
      </c>
      <c r="J360" s="20">
        <v>100</v>
      </c>
      <c r="K360" s="31"/>
      <c r="L360" s="35"/>
    </row>
    <row r="361" spans="1:12" ht="24" x14ac:dyDescent="0.15">
      <c r="A361" s="11">
        <v>361</v>
      </c>
      <c r="B361" s="12" t="s">
        <v>8</v>
      </c>
      <c r="C361" s="13">
        <v>1288070</v>
      </c>
      <c r="D361" s="14" t="s">
        <v>512</v>
      </c>
      <c r="E361" s="15" t="s">
        <v>10</v>
      </c>
      <c r="F361" s="16" t="s">
        <v>11</v>
      </c>
      <c r="G361" s="17" t="s">
        <v>513</v>
      </c>
      <c r="H361" s="18" t="s">
        <v>177</v>
      </c>
      <c r="I361" s="19">
        <v>9128</v>
      </c>
      <c r="J361" s="20">
        <v>100</v>
      </c>
      <c r="K361" s="31"/>
      <c r="L361" s="35"/>
    </row>
    <row r="362" spans="1:12" ht="24" x14ac:dyDescent="0.15">
      <c r="A362" s="11">
        <v>362</v>
      </c>
      <c r="B362" s="12" t="s">
        <v>8</v>
      </c>
      <c r="C362" s="13">
        <v>1289046</v>
      </c>
      <c r="D362" s="14" t="s">
        <v>514</v>
      </c>
      <c r="E362" s="15" t="s">
        <v>10</v>
      </c>
      <c r="F362" s="16" t="s">
        <v>11</v>
      </c>
      <c r="G362" s="17" t="s">
        <v>515</v>
      </c>
      <c r="H362" s="18" t="s">
        <v>149</v>
      </c>
      <c r="I362" s="19">
        <v>3335</v>
      </c>
      <c r="J362" s="20">
        <v>100</v>
      </c>
      <c r="K362" s="31"/>
      <c r="L362" s="35"/>
    </row>
    <row r="363" spans="1:12" x14ac:dyDescent="0.15">
      <c r="A363" s="11">
        <v>363</v>
      </c>
      <c r="B363" s="12" t="s">
        <v>8</v>
      </c>
      <c r="C363" s="13">
        <v>850834</v>
      </c>
      <c r="D363" s="14" t="s">
        <v>516</v>
      </c>
      <c r="E363" s="15" t="s">
        <v>10</v>
      </c>
      <c r="F363" s="16" t="s">
        <v>11</v>
      </c>
      <c r="G363" s="17" t="s">
        <v>517</v>
      </c>
      <c r="H363" s="18" t="s">
        <v>362</v>
      </c>
      <c r="I363" s="19">
        <v>4672</v>
      </c>
      <c r="J363" s="20">
        <v>100</v>
      </c>
      <c r="K363" s="31"/>
      <c r="L363" s="35"/>
    </row>
    <row r="364" spans="1:12" ht="24" x14ac:dyDescent="0.15">
      <c r="A364" s="11">
        <v>364</v>
      </c>
      <c r="B364" s="12" t="s">
        <v>8</v>
      </c>
      <c r="C364" s="13">
        <v>1289053</v>
      </c>
      <c r="D364" s="14" t="s">
        <v>518</v>
      </c>
      <c r="E364" s="15" t="s">
        <v>10</v>
      </c>
      <c r="F364" s="16" t="s">
        <v>11</v>
      </c>
      <c r="G364" s="17" t="s">
        <v>517</v>
      </c>
      <c r="H364" s="18" t="s">
        <v>149</v>
      </c>
      <c r="I364" s="19">
        <v>8779</v>
      </c>
      <c r="J364" s="20">
        <v>100</v>
      </c>
      <c r="K364" s="31"/>
      <c r="L364" s="35"/>
    </row>
    <row r="365" spans="1:12" ht="36" x14ac:dyDescent="0.15">
      <c r="A365" s="11">
        <v>365</v>
      </c>
      <c r="B365" s="12" t="s">
        <v>8</v>
      </c>
      <c r="C365" s="13">
        <v>1266962</v>
      </c>
      <c r="D365" s="14" t="s">
        <v>519</v>
      </c>
      <c r="E365" s="15" t="s">
        <v>67</v>
      </c>
      <c r="F365" s="16" t="s">
        <v>11</v>
      </c>
      <c r="G365" s="17" t="s">
        <v>517</v>
      </c>
      <c r="H365" s="18" t="s">
        <v>62</v>
      </c>
      <c r="I365" s="19">
        <v>5172</v>
      </c>
      <c r="J365" s="20">
        <v>100</v>
      </c>
      <c r="K365" s="31"/>
      <c r="L365" s="35"/>
    </row>
    <row r="366" spans="1:12" ht="24" x14ac:dyDescent="0.15">
      <c r="A366" s="11">
        <v>366</v>
      </c>
      <c r="B366" s="12" t="s">
        <v>8</v>
      </c>
      <c r="C366" s="13">
        <v>474016</v>
      </c>
      <c r="D366" s="14" t="s">
        <v>520</v>
      </c>
      <c r="E366" s="15" t="s">
        <v>10</v>
      </c>
      <c r="F366" s="16" t="s">
        <v>11</v>
      </c>
      <c r="G366" s="17" t="s">
        <v>521</v>
      </c>
      <c r="H366" s="18" t="s">
        <v>376</v>
      </c>
      <c r="I366" s="19">
        <v>5830</v>
      </c>
      <c r="J366" s="20">
        <v>100</v>
      </c>
      <c r="K366" s="31"/>
      <c r="L366" s="35"/>
    </row>
    <row r="367" spans="1:12" ht="36" x14ac:dyDescent="0.15">
      <c r="A367" s="11">
        <v>367</v>
      </c>
      <c r="B367" s="12" t="s">
        <v>8</v>
      </c>
      <c r="C367" s="13">
        <v>481410</v>
      </c>
      <c r="D367" s="14" t="s">
        <v>522</v>
      </c>
      <c r="E367" s="15" t="s">
        <v>10</v>
      </c>
      <c r="F367" s="16" t="s">
        <v>11</v>
      </c>
      <c r="G367" s="17" t="s">
        <v>521</v>
      </c>
      <c r="H367" s="18" t="s">
        <v>523</v>
      </c>
      <c r="I367" s="19">
        <v>9993</v>
      </c>
      <c r="J367" s="20">
        <v>100</v>
      </c>
      <c r="K367" s="31"/>
      <c r="L367" s="35"/>
    </row>
    <row r="368" spans="1:12" ht="24" x14ac:dyDescent="0.15">
      <c r="A368" s="11">
        <v>368</v>
      </c>
      <c r="B368" s="12" t="s">
        <v>8</v>
      </c>
      <c r="C368" s="13">
        <v>537605</v>
      </c>
      <c r="D368" s="14" t="s">
        <v>524</v>
      </c>
      <c r="E368" s="15" t="s">
        <v>10</v>
      </c>
      <c r="F368" s="16" t="s">
        <v>11</v>
      </c>
      <c r="G368" s="17" t="s">
        <v>521</v>
      </c>
      <c r="H368" s="18" t="s">
        <v>464</v>
      </c>
      <c r="I368" s="19">
        <v>7777</v>
      </c>
      <c r="J368" s="20">
        <v>100</v>
      </c>
      <c r="K368" s="31"/>
      <c r="L368" s="35"/>
    </row>
    <row r="369" spans="1:12" ht="36" x14ac:dyDescent="0.15">
      <c r="A369" s="11">
        <v>369</v>
      </c>
      <c r="B369" s="12" t="s">
        <v>8</v>
      </c>
      <c r="C369" s="13">
        <v>885652</v>
      </c>
      <c r="D369" s="14" t="s">
        <v>522</v>
      </c>
      <c r="E369" s="15" t="s">
        <v>10</v>
      </c>
      <c r="F369" s="16" t="s">
        <v>11</v>
      </c>
      <c r="G369" s="17" t="s">
        <v>521</v>
      </c>
      <c r="H369" s="18" t="s">
        <v>525</v>
      </c>
      <c r="I369" s="19">
        <v>22843</v>
      </c>
      <c r="J369" s="20">
        <v>1000</v>
      </c>
      <c r="K369" s="31"/>
      <c r="L369" s="35"/>
    </row>
    <row r="370" spans="1:12" ht="24" x14ac:dyDescent="0.15">
      <c r="A370" s="11">
        <v>370</v>
      </c>
      <c r="B370" s="12" t="s">
        <v>8</v>
      </c>
      <c r="C370" s="13">
        <v>1277852</v>
      </c>
      <c r="D370" s="14" t="s">
        <v>526</v>
      </c>
      <c r="E370" s="15" t="s">
        <v>10</v>
      </c>
      <c r="F370" s="16" t="s">
        <v>11</v>
      </c>
      <c r="G370" s="17" t="s">
        <v>521</v>
      </c>
      <c r="H370" s="18" t="s">
        <v>69</v>
      </c>
      <c r="I370" s="19">
        <v>6071</v>
      </c>
      <c r="J370" s="20">
        <v>100</v>
      </c>
      <c r="K370" s="31"/>
      <c r="L370" s="35"/>
    </row>
    <row r="371" spans="1:12" ht="24" x14ac:dyDescent="0.15">
      <c r="A371" s="11">
        <v>371</v>
      </c>
      <c r="B371" s="12" t="s">
        <v>8</v>
      </c>
      <c r="C371" s="13">
        <v>1661668</v>
      </c>
      <c r="D371" s="14" t="s">
        <v>527</v>
      </c>
      <c r="E371" s="15" t="s">
        <v>10</v>
      </c>
      <c r="F371" s="16" t="s">
        <v>11</v>
      </c>
      <c r="G371" s="17" t="s">
        <v>521</v>
      </c>
      <c r="H371" s="18" t="s">
        <v>528</v>
      </c>
      <c r="I371" s="19">
        <v>7172</v>
      </c>
      <c r="J371" s="20">
        <v>100</v>
      </c>
      <c r="K371" s="31"/>
      <c r="L371" s="35"/>
    </row>
    <row r="372" spans="1:12" ht="24" x14ac:dyDescent="0.15">
      <c r="A372" s="11">
        <v>372</v>
      </c>
      <c r="B372" s="12" t="s">
        <v>8</v>
      </c>
      <c r="C372" s="13">
        <v>1690934</v>
      </c>
      <c r="D372" s="14" t="s">
        <v>529</v>
      </c>
      <c r="E372" s="15" t="s">
        <v>10</v>
      </c>
      <c r="F372" s="16" t="s">
        <v>11</v>
      </c>
      <c r="G372" s="17" t="s">
        <v>530</v>
      </c>
      <c r="H372" s="18" t="s">
        <v>531</v>
      </c>
      <c r="I372" s="19">
        <v>6887</v>
      </c>
      <c r="J372" s="20">
        <v>100</v>
      </c>
      <c r="K372" s="31"/>
      <c r="L372" s="35"/>
    </row>
    <row r="373" spans="1:12" ht="24" x14ac:dyDescent="0.15">
      <c r="A373" s="11">
        <v>373</v>
      </c>
      <c r="B373" s="12" t="s">
        <v>8</v>
      </c>
      <c r="C373" s="13">
        <v>1263114</v>
      </c>
      <c r="D373" s="14" t="s">
        <v>532</v>
      </c>
      <c r="E373" s="15" t="s">
        <v>10</v>
      </c>
      <c r="F373" s="16" t="s">
        <v>11</v>
      </c>
      <c r="G373" s="17" t="s">
        <v>533</v>
      </c>
      <c r="H373" s="18" t="s">
        <v>84</v>
      </c>
      <c r="I373" s="19">
        <v>5552</v>
      </c>
      <c r="J373" s="20">
        <v>100</v>
      </c>
      <c r="K373" s="31"/>
      <c r="L373" s="35"/>
    </row>
    <row r="374" spans="1:12" ht="36" x14ac:dyDescent="0.15">
      <c r="A374" s="11">
        <v>374</v>
      </c>
      <c r="B374" s="12" t="s">
        <v>8</v>
      </c>
      <c r="C374" s="13">
        <v>1695373</v>
      </c>
      <c r="D374" s="14" t="s">
        <v>534</v>
      </c>
      <c r="E374" s="15" t="s">
        <v>535</v>
      </c>
      <c r="F374" s="16" t="s">
        <v>11</v>
      </c>
      <c r="G374" s="17" t="s">
        <v>533</v>
      </c>
      <c r="H374" s="18" t="s">
        <v>536</v>
      </c>
      <c r="I374" s="19">
        <v>5698</v>
      </c>
      <c r="J374" s="20">
        <v>100</v>
      </c>
      <c r="K374" s="31"/>
      <c r="L374" s="35"/>
    </row>
    <row r="375" spans="1:12" ht="36" x14ac:dyDescent="0.15">
      <c r="A375" s="11">
        <v>375</v>
      </c>
      <c r="B375" s="12" t="s">
        <v>8</v>
      </c>
      <c r="C375" s="13">
        <v>1662221</v>
      </c>
      <c r="D375" s="14" t="s">
        <v>537</v>
      </c>
      <c r="E375" s="15" t="s">
        <v>10</v>
      </c>
      <c r="F375" s="16" t="s">
        <v>11</v>
      </c>
      <c r="G375" s="17" t="s">
        <v>538</v>
      </c>
      <c r="H375" s="18" t="s">
        <v>539</v>
      </c>
      <c r="I375" s="19">
        <v>6558</v>
      </c>
      <c r="J375" s="20">
        <v>100</v>
      </c>
      <c r="K375" s="31"/>
      <c r="L375" s="35"/>
    </row>
    <row r="376" spans="1:12" ht="24" x14ac:dyDescent="0.15">
      <c r="A376" s="11">
        <v>376</v>
      </c>
      <c r="B376" s="12" t="s">
        <v>8</v>
      </c>
      <c r="C376" s="13">
        <v>1272956</v>
      </c>
      <c r="D376" s="14" t="s">
        <v>540</v>
      </c>
      <c r="E376" s="15" t="s">
        <v>10</v>
      </c>
      <c r="F376" s="16" t="s">
        <v>11</v>
      </c>
      <c r="G376" s="17" t="s">
        <v>541</v>
      </c>
      <c r="H376" s="18" t="s">
        <v>542</v>
      </c>
      <c r="I376" s="19">
        <v>2196</v>
      </c>
      <c r="J376" s="20">
        <v>100</v>
      </c>
      <c r="K376" s="31"/>
      <c r="L376" s="35"/>
    </row>
    <row r="377" spans="1:12" ht="24" x14ac:dyDescent="0.15">
      <c r="A377" s="11">
        <v>377</v>
      </c>
      <c r="B377" s="12" t="s">
        <v>543</v>
      </c>
      <c r="C377" s="13">
        <v>2455815</v>
      </c>
      <c r="D377" s="14" t="s">
        <v>544</v>
      </c>
      <c r="E377" s="15" t="s">
        <v>10</v>
      </c>
      <c r="F377" s="16" t="s">
        <v>11</v>
      </c>
      <c r="G377" s="17" t="s">
        <v>545</v>
      </c>
      <c r="H377" s="18" t="s">
        <v>546</v>
      </c>
      <c r="I377" s="19">
        <v>623</v>
      </c>
      <c r="J377" s="20">
        <v>100</v>
      </c>
      <c r="K377" s="31"/>
      <c r="L377" s="35"/>
    </row>
    <row r="378" spans="1:12" ht="24" x14ac:dyDescent="0.15">
      <c r="A378" s="11">
        <v>378</v>
      </c>
      <c r="B378" s="12" t="s">
        <v>547</v>
      </c>
      <c r="C378" s="13">
        <v>3164303</v>
      </c>
      <c r="D378" s="14" t="s">
        <v>548</v>
      </c>
      <c r="E378" s="15" t="s">
        <v>10</v>
      </c>
      <c r="F378" s="16" t="s">
        <v>11</v>
      </c>
      <c r="G378" s="17" t="s">
        <v>549</v>
      </c>
      <c r="H378" s="18" t="s">
        <v>550</v>
      </c>
      <c r="I378" s="19">
        <v>2268</v>
      </c>
      <c r="J378" s="20">
        <v>100</v>
      </c>
      <c r="K378" s="31"/>
      <c r="L378" s="35"/>
    </row>
    <row r="379" spans="1:12" ht="24" x14ac:dyDescent="0.15">
      <c r="A379" s="11">
        <v>379</v>
      </c>
      <c r="B379" s="12" t="s">
        <v>547</v>
      </c>
      <c r="C379" s="13">
        <v>2348971</v>
      </c>
      <c r="D379" s="14" t="s">
        <v>551</v>
      </c>
      <c r="E379" s="15" t="s">
        <v>10</v>
      </c>
      <c r="F379" s="16" t="s">
        <v>11</v>
      </c>
      <c r="G379" s="17" t="s">
        <v>552</v>
      </c>
      <c r="H379" s="18" t="s">
        <v>553</v>
      </c>
      <c r="I379" s="19">
        <v>1</v>
      </c>
      <c r="J379" s="20">
        <v>100</v>
      </c>
      <c r="K379" s="31"/>
      <c r="L379" s="35"/>
    </row>
    <row r="380" spans="1:12" ht="24" x14ac:dyDescent="0.15">
      <c r="A380" s="11">
        <v>380</v>
      </c>
      <c r="B380" s="12" t="s">
        <v>547</v>
      </c>
      <c r="C380" s="13">
        <v>2765303</v>
      </c>
      <c r="D380" s="14" t="s">
        <v>554</v>
      </c>
      <c r="E380" s="15" t="s">
        <v>10</v>
      </c>
      <c r="F380" s="16" t="s">
        <v>11</v>
      </c>
      <c r="G380" s="17" t="s">
        <v>555</v>
      </c>
      <c r="H380" s="18" t="s">
        <v>556</v>
      </c>
      <c r="I380" s="19">
        <v>2816</v>
      </c>
      <c r="J380" s="20">
        <v>100</v>
      </c>
      <c r="K380" s="31"/>
      <c r="L380" s="35"/>
    </row>
    <row r="381" spans="1:12" ht="24" x14ac:dyDescent="0.15">
      <c r="A381" s="11">
        <v>381</v>
      </c>
      <c r="B381" s="12" t="s">
        <v>547</v>
      </c>
      <c r="C381" s="13">
        <v>948739</v>
      </c>
      <c r="D381" s="14" t="s">
        <v>557</v>
      </c>
      <c r="E381" s="15" t="s">
        <v>558</v>
      </c>
      <c r="F381" s="16" t="s">
        <v>11</v>
      </c>
      <c r="G381" s="17" t="s">
        <v>559</v>
      </c>
      <c r="H381" s="18" t="s">
        <v>560</v>
      </c>
      <c r="I381" s="19">
        <v>4050</v>
      </c>
      <c r="J381" s="20">
        <v>100</v>
      </c>
      <c r="K381" s="31" t="s">
        <v>26</v>
      </c>
      <c r="L381" s="35"/>
    </row>
    <row r="382" spans="1:12" ht="24" x14ac:dyDescent="0.15">
      <c r="A382" s="11">
        <v>382</v>
      </c>
      <c r="B382" s="12" t="s">
        <v>547</v>
      </c>
      <c r="C382" s="13">
        <v>948746</v>
      </c>
      <c r="D382" s="14" t="s">
        <v>557</v>
      </c>
      <c r="E382" s="15" t="s">
        <v>561</v>
      </c>
      <c r="F382" s="16" t="s">
        <v>11</v>
      </c>
      <c r="G382" s="17" t="s">
        <v>562</v>
      </c>
      <c r="H382" s="18" t="s">
        <v>560</v>
      </c>
      <c r="I382" s="19">
        <v>3580</v>
      </c>
      <c r="J382" s="20">
        <v>100</v>
      </c>
      <c r="K382" s="31" t="s">
        <v>26</v>
      </c>
      <c r="L382" s="35"/>
    </row>
    <row r="383" spans="1:12" ht="24" x14ac:dyDescent="0.15">
      <c r="A383" s="11">
        <v>383</v>
      </c>
      <c r="B383" s="12" t="s">
        <v>547</v>
      </c>
      <c r="C383" s="13">
        <v>948753</v>
      </c>
      <c r="D383" s="14" t="s">
        <v>557</v>
      </c>
      <c r="E383" s="15" t="s">
        <v>563</v>
      </c>
      <c r="F383" s="16" t="s">
        <v>11</v>
      </c>
      <c r="G383" s="17" t="s">
        <v>564</v>
      </c>
      <c r="H383" s="18" t="s">
        <v>560</v>
      </c>
      <c r="I383" s="19">
        <v>2680</v>
      </c>
      <c r="J383" s="20">
        <v>100</v>
      </c>
      <c r="K383" s="31" t="s">
        <v>26</v>
      </c>
      <c r="L383" s="35"/>
    </row>
    <row r="384" spans="1:12" ht="24" x14ac:dyDescent="0.15">
      <c r="A384" s="11">
        <v>384</v>
      </c>
      <c r="B384" s="12" t="s">
        <v>547</v>
      </c>
      <c r="C384" s="13">
        <v>9100003379</v>
      </c>
      <c r="D384" s="14" t="s">
        <v>565</v>
      </c>
      <c r="E384" s="15" t="s">
        <v>566</v>
      </c>
      <c r="F384" s="16" t="s">
        <v>11</v>
      </c>
      <c r="G384" s="17" t="s">
        <v>567</v>
      </c>
      <c r="H384" s="18" t="s">
        <v>568</v>
      </c>
      <c r="I384" s="19">
        <v>4252</v>
      </c>
      <c r="J384" s="20">
        <v>100</v>
      </c>
      <c r="K384" s="31"/>
      <c r="L384" s="35"/>
    </row>
    <row r="385" spans="1:12" ht="24" x14ac:dyDescent="0.15">
      <c r="A385" s="11">
        <v>385</v>
      </c>
      <c r="B385" s="21" t="s">
        <v>547</v>
      </c>
      <c r="C385" s="22">
        <v>3058428</v>
      </c>
      <c r="D385" s="23" t="s">
        <v>569</v>
      </c>
      <c r="E385" s="24" t="s">
        <v>570</v>
      </c>
      <c r="F385" s="25" t="s">
        <v>571</v>
      </c>
      <c r="G385" s="23" t="s">
        <v>572</v>
      </c>
      <c r="H385" s="26" t="str">
        <f>"2009/05/29"</f>
        <v>2009/05/29</v>
      </c>
      <c r="I385" s="27">
        <v>1</v>
      </c>
      <c r="J385" s="28">
        <v>100</v>
      </c>
      <c r="K385" s="32"/>
      <c r="L385" s="35"/>
    </row>
    <row r="386" spans="1:12" ht="24" x14ac:dyDescent="0.15">
      <c r="A386" s="11">
        <v>386</v>
      </c>
      <c r="B386" s="21" t="s">
        <v>573</v>
      </c>
      <c r="C386" s="22">
        <v>1922608</v>
      </c>
      <c r="D386" s="23" t="s">
        <v>574</v>
      </c>
      <c r="E386" s="24" t="s">
        <v>10</v>
      </c>
      <c r="F386" s="25"/>
      <c r="G386" s="23" t="s">
        <v>575</v>
      </c>
      <c r="H386" s="26" t="str">
        <f>"2001/03/27"</f>
        <v>2001/03/27</v>
      </c>
      <c r="I386" s="27">
        <v>2457</v>
      </c>
      <c r="J386" s="28">
        <v>100</v>
      </c>
      <c r="K386" s="32"/>
      <c r="L386" s="35"/>
    </row>
    <row r="387" spans="1:12" ht="24" x14ac:dyDescent="0.15">
      <c r="A387" s="11">
        <v>387</v>
      </c>
      <c r="B387" s="21" t="s">
        <v>573</v>
      </c>
      <c r="C387" s="22">
        <v>1922479</v>
      </c>
      <c r="D387" s="23" t="s">
        <v>576</v>
      </c>
      <c r="E387" s="24" t="s">
        <v>10</v>
      </c>
      <c r="F387" s="25"/>
      <c r="G387" s="23" t="s">
        <v>577</v>
      </c>
      <c r="H387" s="26" t="str">
        <f>"2001/02/22"</f>
        <v>2001/02/22</v>
      </c>
      <c r="I387" s="27">
        <v>1890</v>
      </c>
      <c r="J387" s="28">
        <v>100</v>
      </c>
      <c r="K387" s="32"/>
      <c r="L387" s="35"/>
    </row>
    <row r="388" spans="1:12" ht="24" x14ac:dyDescent="0.15">
      <c r="A388" s="11">
        <v>388</v>
      </c>
      <c r="B388" s="21" t="s">
        <v>573</v>
      </c>
      <c r="C388" s="22">
        <v>1922455</v>
      </c>
      <c r="D388" s="23" t="s">
        <v>578</v>
      </c>
      <c r="E388" s="24" t="s">
        <v>10</v>
      </c>
      <c r="F388" s="25"/>
      <c r="G388" s="23" t="s">
        <v>579</v>
      </c>
      <c r="H388" s="26" t="str">
        <f>"2001/02/22"</f>
        <v>2001/02/22</v>
      </c>
      <c r="I388" s="27">
        <v>1842</v>
      </c>
      <c r="J388" s="28">
        <v>100</v>
      </c>
      <c r="K388" s="32"/>
      <c r="L388" s="35"/>
    </row>
    <row r="389" spans="1:12" ht="24" x14ac:dyDescent="0.15">
      <c r="A389" s="11">
        <v>389</v>
      </c>
      <c r="B389" s="21" t="s">
        <v>573</v>
      </c>
      <c r="C389" s="22">
        <v>1922646</v>
      </c>
      <c r="D389" s="23" t="s">
        <v>580</v>
      </c>
      <c r="E389" s="24" t="s">
        <v>10</v>
      </c>
      <c r="F389" s="25"/>
      <c r="G389" s="23" t="s">
        <v>581</v>
      </c>
      <c r="H389" s="26" t="str">
        <f>"2001/03/27"</f>
        <v>2001/03/27</v>
      </c>
      <c r="I389" s="27">
        <v>3780</v>
      </c>
      <c r="J389" s="28">
        <v>100</v>
      </c>
      <c r="K389" s="32"/>
      <c r="L389" s="35"/>
    </row>
    <row r="390" spans="1:12" ht="24" x14ac:dyDescent="0.15">
      <c r="A390" s="11">
        <v>390</v>
      </c>
      <c r="B390" s="21" t="s">
        <v>573</v>
      </c>
      <c r="C390" s="22">
        <v>1924640</v>
      </c>
      <c r="D390" s="23" t="s">
        <v>582</v>
      </c>
      <c r="E390" s="24" t="s">
        <v>10</v>
      </c>
      <c r="F390" s="25"/>
      <c r="G390" s="23" t="s">
        <v>583</v>
      </c>
      <c r="H390" s="26" t="str">
        <f>"2001/07/09"</f>
        <v>2001/07/09</v>
      </c>
      <c r="I390" s="27">
        <v>2173</v>
      </c>
      <c r="J390" s="28">
        <v>100</v>
      </c>
      <c r="K390" s="32"/>
      <c r="L390" s="35"/>
    </row>
    <row r="391" spans="1:12" ht="24" x14ac:dyDescent="0.15">
      <c r="A391" s="11">
        <v>391</v>
      </c>
      <c r="B391" s="21" t="s">
        <v>573</v>
      </c>
      <c r="C391" s="22">
        <v>1921496</v>
      </c>
      <c r="D391" s="23" t="s">
        <v>584</v>
      </c>
      <c r="E391" s="24" t="s">
        <v>10</v>
      </c>
      <c r="F391" s="25"/>
      <c r="G391" s="23" t="s">
        <v>585</v>
      </c>
      <c r="H391" s="26" t="str">
        <f>"2001/01/15"</f>
        <v>2001/01/15</v>
      </c>
      <c r="I391" s="27">
        <v>2079</v>
      </c>
      <c r="J391" s="28">
        <v>100</v>
      </c>
      <c r="K391" s="32"/>
      <c r="L391" s="35"/>
    </row>
    <row r="392" spans="1:12" ht="36" x14ac:dyDescent="0.15">
      <c r="A392" s="11">
        <v>392</v>
      </c>
      <c r="B392" s="12" t="s">
        <v>573</v>
      </c>
      <c r="C392" s="13">
        <v>91060</v>
      </c>
      <c r="D392" s="14" t="s">
        <v>586</v>
      </c>
      <c r="E392" s="15" t="s">
        <v>10</v>
      </c>
      <c r="F392" s="16" t="s">
        <v>11</v>
      </c>
      <c r="G392" s="17" t="s">
        <v>587</v>
      </c>
      <c r="H392" s="18" t="s">
        <v>16</v>
      </c>
      <c r="I392" s="19">
        <v>6401</v>
      </c>
      <c r="J392" s="20">
        <v>100</v>
      </c>
      <c r="K392" s="31"/>
      <c r="L392" s="35"/>
    </row>
    <row r="393" spans="1:12" ht="24" x14ac:dyDescent="0.15">
      <c r="A393" s="11">
        <v>393</v>
      </c>
      <c r="B393" s="12" t="s">
        <v>588</v>
      </c>
      <c r="C393" s="13">
        <v>1164633</v>
      </c>
      <c r="D393" s="14" t="s">
        <v>589</v>
      </c>
      <c r="E393" s="15" t="s">
        <v>10</v>
      </c>
      <c r="F393" s="16" t="s">
        <v>11</v>
      </c>
      <c r="G393" s="17" t="s">
        <v>590</v>
      </c>
      <c r="H393" s="18" t="s">
        <v>55</v>
      </c>
      <c r="I393" s="19">
        <v>713</v>
      </c>
      <c r="J393" s="20">
        <v>100</v>
      </c>
      <c r="K393" s="31"/>
      <c r="L393" s="35"/>
    </row>
    <row r="394" spans="1:12" x14ac:dyDescent="0.15">
      <c r="A394" s="11">
        <v>394</v>
      </c>
      <c r="B394" s="12" t="s">
        <v>591</v>
      </c>
      <c r="C394" s="13">
        <v>3503942</v>
      </c>
      <c r="D394" s="14" t="s">
        <v>592</v>
      </c>
      <c r="E394" s="15" t="s">
        <v>10</v>
      </c>
      <c r="F394" s="16" t="s">
        <v>11</v>
      </c>
      <c r="G394" s="17" t="s">
        <v>593</v>
      </c>
      <c r="H394" s="18" t="s">
        <v>594</v>
      </c>
      <c r="I394" s="19">
        <v>1080</v>
      </c>
      <c r="J394" s="20">
        <v>100</v>
      </c>
      <c r="K394" s="31"/>
      <c r="L394" s="35"/>
    </row>
    <row r="395" spans="1:12" x14ac:dyDescent="0.15">
      <c r="A395" s="11">
        <v>395</v>
      </c>
      <c r="B395" s="12" t="s">
        <v>591</v>
      </c>
      <c r="C395" s="13">
        <v>2117874</v>
      </c>
      <c r="D395" s="14" t="s">
        <v>595</v>
      </c>
      <c r="E395" s="15" t="s">
        <v>10</v>
      </c>
      <c r="F395" s="16" t="s">
        <v>248</v>
      </c>
      <c r="G395" s="17" t="s">
        <v>596</v>
      </c>
      <c r="H395" s="18" t="s">
        <v>597</v>
      </c>
      <c r="I395" s="19">
        <v>13230</v>
      </c>
      <c r="J395" s="20">
        <v>500</v>
      </c>
      <c r="K395" s="31"/>
      <c r="L395" s="35"/>
    </row>
    <row r="396" spans="1:12" ht="24" x14ac:dyDescent="0.15">
      <c r="A396" s="11">
        <v>396</v>
      </c>
      <c r="B396" s="12" t="s">
        <v>591</v>
      </c>
      <c r="C396" s="13">
        <v>206877</v>
      </c>
      <c r="D396" s="14" t="s">
        <v>598</v>
      </c>
      <c r="E396" s="15" t="s">
        <v>10</v>
      </c>
      <c r="F396" s="16" t="s">
        <v>11</v>
      </c>
      <c r="G396" s="17" t="s">
        <v>599</v>
      </c>
      <c r="H396" s="18" t="s">
        <v>16</v>
      </c>
      <c r="I396" s="19">
        <v>1361</v>
      </c>
      <c r="J396" s="20">
        <v>100</v>
      </c>
      <c r="K396" s="31"/>
      <c r="L396" s="35"/>
    </row>
    <row r="397" spans="1:12" x14ac:dyDescent="0.15">
      <c r="A397" s="11">
        <v>397</v>
      </c>
      <c r="B397" s="12" t="s">
        <v>591</v>
      </c>
      <c r="C397" s="13">
        <v>963527</v>
      </c>
      <c r="D397" s="14" t="s">
        <v>600</v>
      </c>
      <c r="E397" s="15" t="s">
        <v>10</v>
      </c>
      <c r="F397" s="16" t="s">
        <v>11</v>
      </c>
      <c r="G397" s="17" t="s">
        <v>601</v>
      </c>
      <c r="H397" s="18" t="s">
        <v>55</v>
      </c>
      <c r="I397" s="19">
        <v>2850</v>
      </c>
      <c r="J397" s="20">
        <v>100</v>
      </c>
      <c r="K397" s="31"/>
      <c r="L397" s="35"/>
    </row>
    <row r="398" spans="1:12" ht="24" x14ac:dyDescent="0.15">
      <c r="A398" s="11">
        <v>398</v>
      </c>
      <c r="B398" s="12" t="s">
        <v>602</v>
      </c>
      <c r="C398" s="13">
        <v>2509709</v>
      </c>
      <c r="D398" s="14" t="s">
        <v>603</v>
      </c>
      <c r="E398" s="15" t="s">
        <v>10</v>
      </c>
      <c r="F398" s="16" t="s">
        <v>11</v>
      </c>
      <c r="G398" s="17" t="s">
        <v>604</v>
      </c>
      <c r="H398" s="18" t="s">
        <v>605</v>
      </c>
      <c r="I398" s="19">
        <v>3452</v>
      </c>
      <c r="J398" s="20">
        <v>100</v>
      </c>
      <c r="K398" s="31"/>
      <c r="L398" s="35"/>
    </row>
    <row r="399" spans="1:12" ht="24" x14ac:dyDescent="0.15">
      <c r="A399" s="11">
        <v>399</v>
      </c>
      <c r="B399" s="12" t="s">
        <v>602</v>
      </c>
      <c r="C399" s="13">
        <v>2643366</v>
      </c>
      <c r="D399" s="14" t="s">
        <v>606</v>
      </c>
      <c r="E399" s="15" t="s">
        <v>10</v>
      </c>
      <c r="F399" s="16" t="s">
        <v>11</v>
      </c>
      <c r="G399" s="17" t="s">
        <v>607</v>
      </c>
      <c r="H399" s="18" t="s">
        <v>608</v>
      </c>
      <c r="I399" s="19">
        <v>1134</v>
      </c>
      <c r="J399" s="20">
        <v>100</v>
      </c>
      <c r="K399" s="31"/>
      <c r="L399" s="35"/>
    </row>
    <row r="400" spans="1:12" x14ac:dyDescent="0.15">
      <c r="A400" s="11">
        <v>400</v>
      </c>
      <c r="B400" s="12" t="s">
        <v>602</v>
      </c>
      <c r="C400" s="13">
        <v>2155678</v>
      </c>
      <c r="D400" s="14" t="s">
        <v>609</v>
      </c>
      <c r="E400" s="15" t="s">
        <v>10</v>
      </c>
      <c r="F400" s="16" t="s">
        <v>11</v>
      </c>
      <c r="G400" s="17" t="s">
        <v>610</v>
      </c>
      <c r="H400" s="18" t="s">
        <v>611</v>
      </c>
      <c r="I400" s="19">
        <v>1260</v>
      </c>
      <c r="J400" s="20">
        <v>100</v>
      </c>
      <c r="K400" s="31"/>
      <c r="L400" s="35"/>
    </row>
    <row r="401" spans="1:12" ht="24" x14ac:dyDescent="0.15">
      <c r="A401" s="11">
        <v>401</v>
      </c>
      <c r="B401" s="12" t="s">
        <v>602</v>
      </c>
      <c r="C401" s="13">
        <v>1938791</v>
      </c>
      <c r="D401" s="14" t="s">
        <v>612</v>
      </c>
      <c r="E401" s="15" t="s">
        <v>67</v>
      </c>
      <c r="F401" s="16" t="s">
        <v>11</v>
      </c>
      <c r="G401" s="17" t="s">
        <v>613</v>
      </c>
      <c r="H401" s="18" t="s">
        <v>614</v>
      </c>
      <c r="I401" s="19">
        <v>2800</v>
      </c>
      <c r="J401" s="20">
        <v>100</v>
      </c>
      <c r="K401" s="31"/>
      <c r="L401" s="35"/>
    </row>
    <row r="402" spans="1:12" x14ac:dyDescent="0.15">
      <c r="A402" s="11">
        <v>402</v>
      </c>
      <c r="B402" s="12" t="s">
        <v>602</v>
      </c>
      <c r="C402" s="13">
        <v>551502</v>
      </c>
      <c r="D402" s="14" t="s">
        <v>615</v>
      </c>
      <c r="E402" s="15" t="s">
        <v>10</v>
      </c>
      <c r="F402" s="16" t="s">
        <v>11</v>
      </c>
      <c r="G402" s="17" t="s">
        <v>616</v>
      </c>
      <c r="H402" s="18" t="s">
        <v>13</v>
      </c>
      <c r="I402" s="19">
        <v>1854</v>
      </c>
      <c r="J402" s="20">
        <v>100</v>
      </c>
      <c r="K402" s="31"/>
      <c r="L402" s="35"/>
    </row>
    <row r="403" spans="1:12" ht="24" x14ac:dyDescent="0.15">
      <c r="A403" s="11">
        <v>403</v>
      </c>
      <c r="B403" s="12" t="s">
        <v>617</v>
      </c>
      <c r="C403" s="13">
        <v>2880280</v>
      </c>
      <c r="D403" s="14" t="s">
        <v>618</v>
      </c>
      <c r="E403" s="15" t="s">
        <v>10</v>
      </c>
      <c r="F403" s="16" t="s">
        <v>11</v>
      </c>
      <c r="G403" s="17" t="s">
        <v>619</v>
      </c>
      <c r="H403" s="18" t="s">
        <v>620</v>
      </c>
      <c r="I403" s="19">
        <v>2910</v>
      </c>
      <c r="J403" s="20">
        <v>100</v>
      </c>
      <c r="K403" s="31"/>
      <c r="L403" s="35"/>
    </row>
    <row r="404" spans="1:12" ht="24" x14ac:dyDescent="0.15">
      <c r="A404" s="11">
        <v>404</v>
      </c>
      <c r="B404" s="12" t="s">
        <v>617</v>
      </c>
      <c r="C404" s="13">
        <v>538916</v>
      </c>
      <c r="D404" s="14" t="s">
        <v>621</v>
      </c>
      <c r="E404" s="15" t="s">
        <v>306</v>
      </c>
      <c r="F404" s="16" t="s">
        <v>11</v>
      </c>
      <c r="G404" s="17" t="s">
        <v>622</v>
      </c>
      <c r="H404" s="18" t="s">
        <v>623</v>
      </c>
      <c r="I404" s="19">
        <v>2581</v>
      </c>
      <c r="J404" s="20">
        <v>100</v>
      </c>
      <c r="K404" s="31"/>
      <c r="L404" s="35"/>
    </row>
    <row r="405" spans="1:12" ht="24" x14ac:dyDescent="0.15">
      <c r="A405" s="11">
        <v>405</v>
      </c>
      <c r="B405" s="12" t="s">
        <v>617</v>
      </c>
      <c r="C405" s="13">
        <v>2618036</v>
      </c>
      <c r="D405" s="14" t="s">
        <v>624</v>
      </c>
      <c r="E405" s="15" t="s">
        <v>625</v>
      </c>
      <c r="F405" s="16" t="s">
        <v>11</v>
      </c>
      <c r="G405" s="17" t="s">
        <v>626</v>
      </c>
      <c r="H405" s="18" t="s">
        <v>627</v>
      </c>
      <c r="I405" s="19">
        <v>2201</v>
      </c>
      <c r="J405" s="20">
        <v>100</v>
      </c>
      <c r="K405" s="31"/>
      <c r="L405" s="35"/>
    </row>
    <row r="406" spans="1:12" ht="24" x14ac:dyDescent="0.15">
      <c r="A406" s="11">
        <v>406</v>
      </c>
      <c r="B406" s="12" t="s">
        <v>628</v>
      </c>
      <c r="C406" s="13">
        <v>851817</v>
      </c>
      <c r="D406" s="14" t="s">
        <v>629</v>
      </c>
      <c r="E406" s="15" t="s">
        <v>10</v>
      </c>
      <c r="F406" s="16" t="s">
        <v>11</v>
      </c>
      <c r="G406" s="17" t="s">
        <v>630</v>
      </c>
      <c r="H406" s="18" t="s">
        <v>362</v>
      </c>
      <c r="I406" s="19">
        <v>21321</v>
      </c>
      <c r="J406" s="20">
        <v>1000</v>
      </c>
      <c r="K406" s="31"/>
      <c r="L406" s="35"/>
    </row>
    <row r="407" spans="1:12" ht="24" x14ac:dyDescent="0.15">
      <c r="A407" s="11">
        <v>407</v>
      </c>
      <c r="B407" s="12" t="s">
        <v>628</v>
      </c>
      <c r="C407" s="13">
        <v>573757</v>
      </c>
      <c r="D407" s="14" t="s">
        <v>631</v>
      </c>
      <c r="E407" s="15" t="s">
        <v>10</v>
      </c>
      <c r="F407" s="16" t="s">
        <v>11</v>
      </c>
      <c r="G407" s="17" t="s">
        <v>632</v>
      </c>
      <c r="H407" s="18" t="s">
        <v>13</v>
      </c>
      <c r="I407" s="19">
        <v>1674</v>
      </c>
      <c r="J407" s="20">
        <v>100</v>
      </c>
      <c r="K407" s="31"/>
      <c r="L407" s="35"/>
    </row>
    <row r="408" spans="1:12" ht="24" x14ac:dyDescent="0.15">
      <c r="A408" s="11">
        <v>408</v>
      </c>
      <c r="B408" s="12" t="s">
        <v>628</v>
      </c>
      <c r="C408" s="13">
        <v>1285321</v>
      </c>
      <c r="D408" s="14" t="s">
        <v>633</v>
      </c>
      <c r="E408" s="15" t="s">
        <v>10</v>
      </c>
      <c r="F408" s="16" t="s">
        <v>11</v>
      </c>
      <c r="G408" s="17" t="s">
        <v>634</v>
      </c>
      <c r="H408" s="18" t="s">
        <v>635</v>
      </c>
      <c r="I408" s="19">
        <v>2966</v>
      </c>
      <c r="J408" s="20">
        <v>100</v>
      </c>
      <c r="K408" s="31"/>
      <c r="L408" s="35"/>
    </row>
    <row r="409" spans="1:12" ht="24" x14ac:dyDescent="0.15">
      <c r="A409" s="11">
        <v>409</v>
      </c>
      <c r="B409" s="12" t="s">
        <v>628</v>
      </c>
      <c r="C409" s="13">
        <v>1278019</v>
      </c>
      <c r="D409" s="14" t="s">
        <v>636</v>
      </c>
      <c r="E409" s="15" t="s">
        <v>637</v>
      </c>
      <c r="F409" s="16" t="s">
        <v>248</v>
      </c>
      <c r="G409" s="17" t="s">
        <v>638</v>
      </c>
      <c r="H409" s="18" t="s">
        <v>639</v>
      </c>
      <c r="I409" s="19">
        <v>46350</v>
      </c>
      <c r="J409" s="20">
        <v>1000</v>
      </c>
      <c r="K409" s="31"/>
      <c r="L409" s="35"/>
    </row>
    <row r="410" spans="1:12" ht="36" x14ac:dyDescent="0.15">
      <c r="A410" s="11">
        <v>410</v>
      </c>
      <c r="B410" s="12" t="s">
        <v>628</v>
      </c>
      <c r="C410" s="13">
        <v>568074</v>
      </c>
      <c r="D410" s="14" t="s">
        <v>640</v>
      </c>
      <c r="E410" s="15" t="s">
        <v>10</v>
      </c>
      <c r="F410" s="16" t="s">
        <v>11</v>
      </c>
      <c r="G410" s="17" t="s">
        <v>641</v>
      </c>
      <c r="H410" s="18" t="s">
        <v>13</v>
      </c>
      <c r="I410" s="19">
        <v>1842</v>
      </c>
      <c r="J410" s="20">
        <v>100</v>
      </c>
      <c r="K410" s="31"/>
      <c r="L410" s="35"/>
    </row>
    <row r="411" spans="1:12" ht="24" x14ac:dyDescent="0.15">
      <c r="A411" s="11">
        <v>411</v>
      </c>
      <c r="B411" s="12" t="s">
        <v>628</v>
      </c>
      <c r="C411" s="13">
        <v>1412000</v>
      </c>
      <c r="D411" s="14" t="s">
        <v>642</v>
      </c>
      <c r="E411" s="15" t="s">
        <v>10</v>
      </c>
      <c r="F411" s="16" t="s">
        <v>11</v>
      </c>
      <c r="G411" s="17" t="s">
        <v>643</v>
      </c>
      <c r="H411" s="18" t="s">
        <v>19</v>
      </c>
      <c r="I411" s="19">
        <v>2692</v>
      </c>
      <c r="J411" s="20">
        <v>100</v>
      </c>
      <c r="K411" s="31" t="s">
        <v>26</v>
      </c>
      <c r="L411" s="35"/>
    </row>
    <row r="412" spans="1:12" ht="24" x14ac:dyDescent="0.15">
      <c r="A412" s="11">
        <v>412</v>
      </c>
      <c r="B412" s="12" t="s">
        <v>628</v>
      </c>
      <c r="C412" s="13">
        <v>1428216</v>
      </c>
      <c r="D412" s="14" t="s">
        <v>644</v>
      </c>
      <c r="E412" s="15" t="s">
        <v>10</v>
      </c>
      <c r="F412" s="16" t="s">
        <v>11</v>
      </c>
      <c r="G412" s="17" t="s">
        <v>645</v>
      </c>
      <c r="H412" s="18" t="s">
        <v>19</v>
      </c>
      <c r="I412" s="19">
        <v>2772</v>
      </c>
      <c r="J412" s="20">
        <v>100</v>
      </c>
      <c r="K412" s="31" t="s">
        <v>26</v>
      </c>
      <c r="L412" s="35"/>
    </row>
    <row r="413" spans="1:12" ht="24" x14ac:dyDescent="0.15">
      <c r="A413" s="11">
        <v>413</v>
      </c>
      <c r="B413" s="12" t="s">
        <v>628</v>
      </c>
      <c r="C413" s="13">
        <v>553858</v>
      </c>
      <c r="D413" s="14" t="s">
        <v>646</v>
      </c>
      <c r="E413" s="15" t="s">
        <v>10</v>
      </c>
      <c r="F413" s="16" t="s">
        <v>11</v>
      </c>
      <c r="G413" s="17" t="s">
        <v>647</v>
      </c>
      <c r="H413" s="18" t="s">
        <v>648</v>
      </c>
      <c r="I413" s="19">
        <v>3060</v>
      </c>
      <c r="J413" s="20">
        <v>100</v>
      </c>
      <c r="K413" s="31" t="s">
        <v>26</v>
      </c>
      <c r="L413" s="35"/>
    </row>
    <row r="414" spans="1:12" ht="24" x14ac:dyDescent="0.15">
      <c r="A414" s="11">
        <v>414</v>
      </c>
      <c r="B414" s="12" t="s">
        <v>628</v>
      </c>
      <c r="C414" s="13">
        <v>1428155</v>
      </c>
      <c r="D414" s="14" t="s">
        <v>649</v>
      </c>
      <c r="E414" s="15" t="s">
        <v>10</v>
      </c>
      <c r="F414" s="16" t="s">
        <v>11</v>
      </c>
      <c r="G414" s="17" t="s">
        <v>650</v>
      </c>
      <c r="H414" s="18" t="s">
        <v>19</v>
      </c>
      <c r="I414" s="19">
        <v>2692</v>
      </c>
      <c r="J414" s="20">
        <v>100</v>
      </c>
      <c r="K414" s="31" t="s">
        <v>26</v>
      </c>
      <c r="L414" s="35"/>
    </row>
    <row r="415" spans="1:12" ht="24" x14ac:dyDescent="0.15">
      <c r="A415" s="11">
        <v>415</v>
      </c>
      <c r="B415" s="12" t="s">
        <v>628</v>
      </c>
      <c r="C415" s="13">
        <v>585255</v>
      </c>
      <c r="D415" s="14" t="s">
        <v>651</v>
      </c>
      <c r="E415" s="15" t="s">
        <v>10</v>
      </c>
      <c r="F415" s="16" t="s">
        <v>11</v>
      </c>
      <c r="G415" s="17" t="s">
        <v>652</v>
      </c>
      <c r="H415" s="18" t="s">
        <v>13</v>
      </c>
      <c r="I415" s="19">
        <v>2093</v>
      </c>
      <c r="J415" s="20">
        <v>100</v>
      </c>
      <c r="K415" s="31"/>
      <c r="L415" s="35"/>
    </row>
    <row r="416" spans="1:12" ht="24" x14ac:dyDescent="0.15">
      <c r="A416" s="11">
        <v>416</v>
      </c>
      <c r="B416" s="12" t="s">
        <v>628</v>
      </c>
      <c r="C416" s="13">
        <v>601795</v>
      </c>
      <c r="D416" s="14" t="s">
        <v>653</v>
      </c>
      <c r="E416" s="15" t="s">
        <v>10</v>
      </c>
      <c r="F416" s="16" t="s">
        <v>11</v>
      </c>
      <c r="G416" s="17" t="s">
        <v>654</v>
      </c>
      <c r="H416" s="18" t="s">
        <v>13</v>
      </c>
      <c r="I416" s="19">
        <v>3180</v>
      </c>
      <c r="J416" s="20">
        <v>100</v>
      </c>
      <c r="K416" s="31"/>
      <c r="L416" s="35"/>
    </row>
    <row r="417" spans="1:12" ht="24" x14ac:dyDescent="0.15">
      <c r="A417" s="11">
        <v>417</v>
      </c>
      <c r="B417" s="12" t="s">
        <v>628</v>
      </c>
      <c r="C417" s="13">
        <v>460446</v>
      </c>
      <c r="D417" s="14" t="s">
        <v>655</v>
      </c>
      <c r="E417" s="15" t="s">
        <v>10</v>
      </c>
      <c r="F417" s="16" t="s">
        <v>11</v>
      </c>
      <c r="G417" s="17" t="s">
        <v>656</v>
      </c>
      <c r="H417" s="18" t="s">
        <v>657</v>
      </c>
      <c r="I417" s="19">
        <v>1620</v>
      </c>
      <c r="J417" s="20">
        <v>100</v>
      </c>
      <c r="K417" s="31"/>
      <c r="L417" s="35"/>
    </row>
    <row r="418" spans="1:12" ht="24" x14ac:dyDescent="0.15">
      <c r="A418" s="11">
        <v>418</v>
      </c>
      <c r="B418" s="12" t="s">
        <v>628</v>
      </c>
      <c r="C418" s="13">
        <v>83812</v>
      </c>
      <c r="D418" s="14" t="s">
        <v>658</v>
      </c>
      <c r="E418" s="15" t="s">
        <v>10</v>
      </c>
      <c r="F418" s="16" t="s">
        <v>11</v>
      </c>
      <c r="G418" s="17" t="s">
        <v>659</v>
      </c>
      <c r="H418" s="18" t="s">
        <v>16</v>
      </c>
      <c r="I418" s="19">
        <v>2340</v>
      </c>
      <c r="J418" s="20">
        <v>100</v>
      </c>
      <c r="K418" s="31"/>
      <c r="L418" s="35"/>
    </row>
    <row r="419" spans="1:12" ht="24" x14ac:dyDescent="0.15">
      <c r="A419" s="11">
        <v>419</v>
      </c>
      <c r="B419" s="12" t="s">
        <v>628</v>
      </c>
      <c r="C419" s="13">
        <v>200356</v>
      </c>
      <c r="D419" s="14" t="s">
        <v>660</v>
      </c>
      <c r="E419" s="15" t="s">
        <v>10</v>
      </c>
      <c r="F419" s="16" t="s">
        <v>11</v>
      </c>
      <c r="G419" s="17" t="s">
        <v>661</v>
      </c>
      <c r="H419" s="18" t="s">
        <v>16</v>
      </c>
      <c r="I419" s="19">
        <v>1775</v>
      </c>
      <c r="J419" s="20">
        <v>100</v>
      </c>
      <c r="K419" s="31"/>
      <c r="L419" s="35"/>
    </row>
    <row r="420" spans="1:12" ht="24" x14ac:dyDescent="0.15">
      <c r="A420" s="11">
        <v>420</v>
      </c>
      <c r="B420" s="12" t="s">
        <v>628</v>
      </c>
      <c r="C420" s="13">
        <v>1016581</v>
      </c>
      <c r="D420" s="14" t="s">
        <v>662</v>
      </c>
      <c r="E420" s="15" t="s">
        <v>10</v>
      </c>
      <c r="F420" s="16" t="s">
        <v>11</v>
      </c>
      <c r="G420" s="17" t="s">
        <v>663</v>
      </c>
      <c r="H420" s="18" t="s">
        <v>55</v>
      </c>
      <c r="I420" s="19">
        <v>1928</v>
      </c>
      <c r="J420" s="20">
        <v>100</v>
      </c>
      <c r="K420" s="31"/>
      <c r="L420" s="35"/>
    </row>
    <row r="421" spans="1:12" ht="48" x14ac:dyDescent="0.15">
      <c r="A421" s="11">
        <v>421</v>
      </c>
      <c r="B421" s="21" t="s">
        <v>628</v>
      </c>
      <c r="C421" s="22">
        <v>2935935</v>
      </c>
      <c r="D421" s="23" t="s">
        <v>664</v>
      </c>
      <c r="E421" s="24" t="s">
        <v>10</v>
      </c>
      <c r="F421" s="25"/>
      <c r="G421" s="23" t="s">
        <v>665</v>
      </c>
      <c r="H421" s="26" t="str">
        <f>"2008/12/22"</f>
        <v>2008/12/22</v>
      </c>
      <c r="I421" s="27">
        <v>5014</v>
      </c>
      <c r="J421" s="28">
        <v>100</v>
      </c>
      <c r="K421" s="32"/>
      <c r="L421" s="35"/>
    </row>
    <row r="422" spans="1:12" ht="36" x14ac:dyDescent="0.15">
      <c r="A422" s="11">
        <v>422</v>
      </c>
      <c r="B422" s="12" t="s">
        <v>628</v>
      </c>
      <c r="C422" s="13">
        <v>718424</v>
      </c>
      <c r="D422" s="14" t="s">
        <v>666</v>
      </c>
      <c r="E422" s="15" t="s">
        <v>667</v>
      </c>
      <c r="F422" s="16" t="s">
        <v>11</v>
      </c>
      <c r="G422" s="17" t="s">
        <v>668</v>
      </c>
      <c r="H422" s="18" t="s">
        <v>13</v>
      </c>
      <c r="I422" s="19">
        <v>3180</v>
      </c>
      <c r="J422" s="20">
        <v>100</v>
      </c>
      <c r="K422" s="31" t="s">
        <v>26</v>
      </c>
      <c r="L422" s="35"/>
    </row>
    <row r="423" spans="1:12" ht="36" x14ac:dyDescent="0.15">
      <c r="A423" s="11">
        <v>423</v>
      </c>
      <c r="B423" s="12" t="s">
        <v>628</v>
      </c>
      <c r="C423" s="13">
        <v>725620</v>
      </c>
      <c r="D423" s="14" t="s">
        <v>666</v>
      </c>
      <c r="E423" s="15" t="s">
        <v>669</v>
      </c>
      <c r="F423" s="16" t="s">
        <v>11</v>
      </c>
      <c r="G423" s="17" t="s">
        <v>670</v>
      </c>
      <c r="H423" s="18" t="s">
        <v>13</v>
      </c>
      <c r="I423" s="19">
        <v>3180</v>
      </c>
      <c r="J423" s="20">
        <v>100</v>
      </c>
      <c r="K423" s="31" t="s">
        <v>26</v>
      </c>
      <c r="L423" s="35"/>
    </row>
    <row r="424" spans="1:12" ht="24" x14ac:dyDescent="0.15">
      <c r="A424" s="11">
        <v>424</v>
      </c>
      <c r="B424" s="12" t="s">
        <v>671</v>
      </c>
      <c r="C424" s="13">
        <v>2655260</v>
      </c>
      <c r="D424" s="14" t="s">
        <v>672</v>
      </c>
      <c r="E424" s="15" t="s">
        <v>673</v>
      </c>
      <c r="F424" s="16" t="s">
        <v>11</v>
      </c>
      <c r="G424" s="17" t="s">
        <v>674</v>
      </c>
      <c r="H424" s="18" t="s">
        <v>675</v>
      </c>
      <c r="I424" s="19">
        <v>18900</v>
      </c>
      <c r="J424" s="20">
        <v>500</v>
      </c>
      <c r="K424" s="31" t="s">
        <v>26</v>
      </c>
      <c r="L424" s="35"/>
    </row>
    <row r="425" spans="1:12" ht="24" x14ac:dyDescent="0.15">
      <c r="A425" s="11">
        <v>425</v>
      </c>
      <c r="B425" s="12" t="s">
        <v>671</v>
      </c>
      <c r="C425" s="13">
        <v>2655284</v>
      </c>
      <c r="D425" s="14" t="s">
        <v>672</v>
      </c>
      <c r="E425" s="15" t="s">
        <v>306</v>
      </c>
      <c r="F425" s="16" t="s">
        <v>11</v>
      </c>
      <c r="G425" s="17" t="s">
        <v>676</v>
      </c>
      <c r="H425" s="18" t="s">
        <v>675</v>
      </c>
      <c r="I425" s="19">
        <v>18900</v>
      </c>
      <c r="J425" s="20">
        <v>500</v>
      </c>
      <c r="K425" s="31" t="s">
        <v>26</v>
      </c>
      <c r="L425" s="35"/>
    </row>
    <row r="426" spans="1:12" ht="36" x14ac:dyDescent="0.15">
      <c r="A426" s="11">
        <v>426</v>
      </c>
      <c r="B426" s="12" t="s">
        <v>671</v>
      </c>
      <c r="C426" s="13">
        <v>2655840</v>
      </c>
      <c r="D426" s="14" t="s">
        <v>677</v>
      </c>
      <c r="E426" s="15" t="s">
        <v>10</v>
      </c>
      <c r="F426" s="16" t="s">
        <v>248</v>
      </c>
      <c r="G426" s="17" t="s">
        <v>678</v>
      </c>
      <c r="H426" s="18" t="s">
        <v>679</v>
      </c>
      <c r="I426" s="19">
        <v>6426</v>
      </c>
      <c r="J426" s="20">
        <v>100</v>
      </c>
      <c r="K426" s="31"/>
      <c r="L426" s="35"/>
    </row>
    <row r="427" spans="1:12" ht="24" x14ac:dyDescent="0.15">
      <c r="A427" s="11">
        <v>427</v>
      </c>
      <c r="B427" s="12" t="s">
        <v>671</v>
      </c>
      <c r="C427" s="13">
        <v>477888</v>
      </c>
      <c r="D427" s="14" t="s">
        <v>680</v>
      </c>
      <c r="E427" s="15" t="s">
        <v>10</v>
      </c>
      <c r="F427" s="16" t="s">
        <v>11</v>
      </c>
      <c r="G427" s="17" t="s">
        <v>681</v>
      </c>
      <c r="H427" s="18" t="s">
        <v>682</v>
      </c>
      <c r="I427" s="19">
        <v>1620</v>
      </c>
      <c r="J427" s="20">
        <v>100</v>
      </c>
      <c r="K427" s="31"/>
      <c r="L427" s="35"/>
    </row>
    <row r="428" spans="1:12" x14ac:dyDescent="0.15">
      <c r="A428" s="11">
        <v>428</v>
      </c>
      <c r="B428" s="21" t="s">
        <v>683</v>
      </c>
      <c r="C428" s="22">
        <v>9200008892</v>
      </c>
      <c r="D428" s="23" t="s">
        <v>684</v>
      </c>
      <c r="E428" s="24" t="s">
        <v>10</v>
      </c>
      <c r="F428" s="25"/>
      <c r="G428" s="23" t="s">
        <v>685</v>
      </c>
      <c r="H428" s="26" t="str">
        <f>"2011/04/01"</f>
        <v>2011/04/01</v>
      </c>
      <c r="I428" s="27">
        <v>1</v>
      </c>
      <c r="J428" s="28">
        <v>100</v>
      </c>
      <c r="K428" s="32"/>
      <c r="L428" s="35"/>
    </row>
    <row r="429" spans="1:12" ht="24" x14ac:dyDescent="0.15">
      <c r="A429" s="11">
        <v>429</v>
      </c>
      <c r="B429" s="12" t="s">
        <v>686</v>
      </c>
      <c r="C429" s="13">
        <v>2471501</v>
      </c>
      <c r="D429" s="14" t="s">
        <v>687</v>
      </c>
      <c r="E429" s="15" t="s">
        <v>10</v>
      </c>
      <c r="F429" s="16" t="s">
        <v>11</v>
      </c>
      <c r="G429" s="17" t="s">
        <v>688</v>
      </c>
      <c r="H429" s="18" t="s">
        <v>689</v>
      </c>
      <c r="I429" s="19">
        <v>6426</v>
      </c>
      <c r="J429" s="20">
        <v>100</v>
      </c>
      <c r="K429" s="31"/>
      <c r="L429" s="35"/>
    </row>
    <row r="430" spans="1:12" ht="36" x14ac:dyDescent="0.15">
      <c r="A430" s="11">
        <v>430</v>
      </c>
      <c r="B430" s="12" t="s">
        <v>683</v>
      </c>
      <c r="C430" s="13">
        <v>1475494</v>
      </c>
      <c r="D430" s="14" t="s">
        <v>690</v>
      </c>
      <c r="E430" s="15" t="s">
        <v>10</v>
      </c>
      <c r="F430" s="16" t="s">
        <v>11</v>
      </c>
      <c r="G430" s="17" t="s">
        <v>691</v>
      </c>
      <c r="H430" s="18" t="s">
        <v>19</v>
      </c>
      <c r="I430" s="19">
        <v>5814</v>
      </c>
      <c r="J430" s="20">
        <v>100</v>
      </c>
      <c r="K430" s="31"/>
      <c r="L430" s="35"/>
    </row>
    <row r="431" spans="1:12" ht="24" x14ac:dyDescent="0.15">
      <c r="A431" s="11">
        <v>431</v>
      </c>
      <c r="B431" s="21" t="s">
        <v>692</v>
      </c>
      <c r="C431" s="22">
        <v>9200012370</v>
      </c>
      <c r="D431" s="23" t="s">
        <v>693</v>
      </c>
      <c r="E431" s="24" t="s">
        <v>10</v>
      </c>
      <c r="F431" s="25"/>
      <c r="G431" s="23" t="s">
        <v>694</v>
      </c>
      <c r="H431" s="26" t="str">
        <f>"2012/07/05"</f>
        <v>2012/07/05</v>
      </c>
      <c r="I431" s="27">
        <v>1</v>
      </c>
      <c r="J431" s="28">
        <v>100</v>
      </c>
      <c r="K431" s="32"/>
      <c r="L431" s="35"/>
    </row>
    <row r="432" spans="1:12" ht="24" x14ac:dyDescent="0.15">
      <c r="A432" s="11">
        <v>432</v>
      </c>
      <c r="B432" s="12" t="s">
        <v>695</v>
      </c>
      <c r="C432" s="13">
        <v>1985818</v>
      </c>
      <c r="D432" s="14" t="s">
        <v>696</v>
      </c>
      <c r="E432" s="15" t="s">
        <v>697</v>
      </c>
      <c r="F432" s="16" t="s">
        <v>11</v>
      </c>
      <c r="G432" s="17" t="s">
        <v>698</v>
      </c>
      <c r="H432" s="18" t="s">
        <v>699</v>
      </c>
      <c r="I432" s="19">
        <v>400</v>
      </c>
      <c r="J432" s="20">
        <v>100</v>
      </c>
      <c r="K432" s="31" t="s">
        <v>26</v>
      </c>
      <c r="L432" s="35"/>
    </row>
    <row r="433" spans="1:12" ht="36" x14ac:dyDescent="0.15">
      <c r="A433" s="11">
        <v>433</v>
      </c>
      <c r="B433" s="12" t="s">
        <v>695</v>
      </c>
      <c r="C433" s="13">
        <v>1985733</v>
      </c>
      <c r="D433" s="14" t="s">
        <v>700</v>
      </c>
      <c r="E433" s="15" t="s">
        <v>10</v>
      </c>
      <c r="F433" s="16" t="s">
        <v>701</v>
      </c>
      <c r="G433" s="17" t="s">
        <v>702</v>
      </c>
      <c r="H433" s="18" t="s">
        <v>699</v>
      </c>
      <c r="I433" s="19">
        <v>1000</v>
      </c>
      <c r="J433" s="20">
        <v>100</v>
      </c>
      <c r="K433" s="31" t="s">
        <v>26</v>
      </c>
      <c r="L433" s="35"/>
    </row>
    <row r="434" spans="1:12" ht="36" x14ac:dyDescent="0.15">
      <c r="A434" s="11">
        <v>434</v>
      </c>
      <c r="B434" s="12" t="s">
        <v>695</v>
      </c>
      <c r="C434" s="13">
        <v>1985740</v>
      </c>
      <c r="D434" s="14" t="s">
        <v>703</v>
      </c>
      <c r="E434" s="15" t="s">
        <v>10</v>
      </c>
      <c r="F434" s="16" t="s">
        <v>701</v>
      </c>
      <c r="G434" s="17" t="s">
        <v>704</v>
      </c>
      <c r="H434" s="18" t="s">
        <v>699</v>
      </c>
      <c r="I434" s="19">
        <v>1000</v>
      </c>
      <c r="J434" s="20">
        <v>100</v>
      </c>
      <c r="K434" s="31" t="s">
        <v>26</v>
      </c>
      <c r="L434" s="35"/>
    </row>
    <row r="435" spans="1:12" ht="36" x14ac:dyDescent="0.15">
      <c r="A435" s="11">
        <v>435</v>
      </c>
      <c r="B435" s="12" t="s">
        <v>695</v>
      </c>
      <c r="C435" s="13">
        <v>1985788</v>
      </c>
      <c r="D435" s="14" t="s">
        <v>705</v>
      </c>
      <c r="E435" s="15" t="s">
        <v>10</v>
      </c>
      <c r="F435" s="16" t="s">
        <v>701</v>
      </c>
      <c r="G435" s="17" t="s">
        <v>706</v>
      </c>
      <c r="H435" s="18" t="s">
        <v>699</v>
      </c>
      <c r="I435" s="19">
        <v>1000</v>
      </c>
      <c r="J435" s="20">
        <v>100</v>
      </c>
      <c r="K435" s="31" t="s">
        <v>26</v>
      </c>
      <c r="L435" s="35"/>
    </row>
    <row r="436" spans="1:12" ht="36" x14ac:dyDescent="0.15">
      <c r="A436" s="11">
        <v>436</v>
      </c>
      <c r="B436" s="12" t="s">
        <v>695</v>
      </c>
      <c r="C436" s="13">
        <v>1985795</v>
      </c>
      <c r="D436" s="14" t="s">
        <v>707</v>
      </c>
      <c r="E436" s="15" t="s">
        <v>10</v>
      </c>
      <c r="F436" s="16" t="s">
        <v>701</v>
      </c>
      <c r="G436" s="17" t="s">
        <v>708</v>
      </c>
      <c r="H436" s="18" t="s">
        <v>699</v>
      </c>
      <c r="I436" s="19">
        <v>1000</v>
      </c>
      <c r="J436" s="20">
        <v>100</v>
      </c>
      <c r="K436" s="31" t="s">
        <v>26</v>
      </c>
      <c r="L436" s="35"/>
    </row>
    <row r="437" spans="1:12" ht="36" x14ac:dyDescent="0.15">
      <c r="A437" s="11">
        <v>437</v>
      </c>
      <c r="B437" s="12" t="s">
        <v>695</v>
      </c>
      <c r="C437" s="13">
        <v>1985801</v>
      </c>
      <c r="D437" s="14" t="s">
        <v>709</v>
      </c>
      <c r="E437" s="15" t="s">
        <v>10</v>
      </c>
      <c r="F437" s="16" t="s">
        <v>701</v>
      </c>
      <c r="G437" s="17" t="s">
        <v>710</v>
      </c>
      <c r="H437" s="18" t="s">
        <v>699</v>
      </c>
      <c r="I437" s="19">
        <v>1000</v>
      </c>
      <c r="J437" s="20">
        <v>100</v>
      </c>
      <c r="K437" s="31" t="s">
        <v>26</v>
      </c>
      <c r="L437" s="35"/>
    </row>
    <row r="438" spans="1:12" ht="24" x14ac:dyDescent="0.15">
      <c r="A438" s="11">
        <v>438</v>
      </c>
      <c r="B438" s="12" t="s">
        <v>695</v>
      </c>
      <c r="C438" s="13">
        <v>2465357</v>
      </c>
      <c r="D438" s="14" t="s">
        <v>711</v>
      </c>
      <c r="E438" s="15" t="s">
        <v>10</v>
      </c>
      <c r="F438" s="16" t="s">
        <v>11</v>
      </c>
      <c r="G438" s="17" t="s">
        <v>712</v>
      </c>
      <c r="H438" s="18" t="s">
        <v>713</v>
      </c>
      <c r="I438" s="19">
        <v>4000</v>
      </c>
      <c r="J438" s="20">
        <v>100</v>
      </c>
      <c r="K438" s="31"/>
      <c r="L438" s="35"/>
    </row>
    <row r="439" spans="1:12" ht="24" x14ac:dyDescent="0.15">
      <c r="A439" s="11">
        <v>439</v>
      </c>
      <c r="B439" s="12" t="s">
        <v>695</v>
      </c>
      <c r="C439" s="13">
        <v>2465203</v>
      </c>
      <c r="D439" s="14" t="s">
        <v>714</v>
      </c>
      <c r="E439" s="15" t="s">
        <v>10</v>
      </c>
      <c r="F439" s="16" t="s">
        <v>11</v>
      </c>
      <c r="G439" s="17" t="s">
        <v>715</v>
      </c>
      <c r="H439" s="18" t="s">
        <v>713</v>
      </c>
      <c r="I439" s="19">
        <v>2000</v>
      </c>
      <c r="J439" s="20">
        <v>100</v>
      </c>
      <c r="K439" s="31"/>
      <c r="L439" s="35"/>
    </row>
    <row r="440" spans="1:12" ht="24" x14ac:dyDescent="0.15">
      <c r="A440" s="11">
        <v>440</v>
      </c>
      <c r="B440" s="12" t="s">
        <v>695</v>
      </c>
      <c r="C440" s="13">
        <v>9100011190</v>
      </c>
      <c r="D440" s="14" t="s">
        <v>716</v>
      </c>
      <c r="E440" s="15" t="s">
        <v>10</v>
      </c>
      <c r="F440" s="16" t="s">
        <v>11</v>
      </c>
      <c r="G440" s="17" t="s">
        <v>717</v>
      </c>
      <c r="H440" s="18" t="s">
        <v>718</v>
      </c>
      <c r="I440" s="19">
        <v>1</v>
      </c>
      <c r="J440" s="20">
        <v>100</v>
      </c>
      <c r="K440" s="31"/>
      <c r="L440" s="35"/>
    </row>
    <row r="441" spans="1:12" ht="24" x14ac:dyDescent="0.15">
      <c r="A441" s="11">
        <v>441</v>
      </c>
      <c r="B441" s="12" t="s">
        <v>695</v>
      </c>
      <c r="C441" s="13">
        <v>57516</v>
      </c>
      <c r="D441" s="14" t="s">
        <v>719</v>
      </c>
      <c r="E441" s="15" t="s">
        <v>10</v>
      </c>
      <c r="F441" s="16" t="s">
        <v>11</v>
      </c>
      <c r="G441" s="17" t="s">
        <v>720</v>
      </c>
      <c r="H441" s="18" t="s">
        <v>16</v>
      </c>
      <c r="I441" s="19">
        <v>480</v>
      </c>
      <c r="J441" s="20">
        <v>100</v>
      </c>
      <c r="K441" s="31"/>
      <c r="L441" s="35"/>
    </row>
    <row r="442" spans="1:12" ht="24" x14ac:dyDescent="0.15">
      <c r="A442" s="11">
        <v>442</v>
      </c>
      <c r="B442" s="12" t="s">
        <v>695</v>
      </c>
      <c r="C442" s="13">
        <v>2564029</v>
      </c>
      <c r="D442" s="14" t="s">
        <v>721</v>
      </c>
      <c r="E442" s="15" t="s">
        <v>10</v>
      </c>
      <c r="F442" s="16" t="s">
        <v>11</v>
      </c>
      <c r="G442" s="17" t="s">
        <v>722</v>
      </c>
      <c r="H442" s="18" t="s">
        <v>723</v>
      </c>
      <c r="I442" s="19">
        <v>1848</v>
      </c>
      <c r="J442" s="20">
        <v>100</v>
      </c>
      <c r="K442" s="31"/>
      <c r="L442" s="35"/>
    </row>
    <row r="443" spans="1:12" x14ac:dyDescent="0.15">
      <c r="A443" s="11">
        <v>443</v>
      </c>
      <c r="B443" s="12" t="s">
        <v>695</v>
      </c>
      <c r="C443" s="13">
        <v>9100007025</v>
      </c>
      <c r="D443" s="14" t="s">
        <v>724</v>
      </c>
      <c r="E443" s="15" t="s">
        <v>10</v>
      </c>
      <c r="F443" s="16" t="s">
        <v>11</v>
      </c>
      <c r="G443" s="17" t="s">
        <v>725</v>
      </c>
      <c r="H443" s="18" t="s">
        <v>726</v>
      </c>
      <c r="I443" s="19">
        <v>1</v>
      </c>
      <c r="J443" s="20">
        <v>100</v>
      </c>
      <c r="K443" s="31"/>
      <c r="L443" s="35"/>
    </row>
    <row r="444" spans="1:12" ht="24" x14ac:dyDescent="0.15">
      <c r="A444" s="11">
        <v>444</v>
      </c>
      <c r="B444" s="12" t="s">
        <v>695</v>
      </c>
      <c r="C444" s="13">
        <v>1314052</v>
      </c>
      <c r="D444" s="14" t="s">
        <v>727</v>
      </c>
      <c r="E444" s="15" t="s">
        <v>10</v>
      </c>
      <c r="F444" s="16" t="s">
        <v>11</v>
      </c>
      <c r="G444" s="17" t="s">
        <v>728</v>
      </c>
      <c r="H444" s="18" t="s">
        <v>729</v>
      </c>
      <c r="I444" s="19">
        <v>2520</v>
      </c>
      <c r="J444" s="20">
        <v>100</v>
      </c>
      <c r="K444" s="31" t="s">
        <v>26</v>
      </c>
      <c r="L444" s="35"/>
    </row>
    <row r="445" spans="1:12" ht="24" x14ac:dyDescent="0.15">
      <c r="A445" s="11">
        <v>445</v>
      </c>
      <c r="B445" s="12" t="s">
        <v>695</v>
      </c>
      <c r="C445" s="13">
        <v>2156651</v>
      </c>
      <c r="D445" s="14" t="s">
        <v>730</v>
      </c>
      <c r="E445" s="15" t="s">
        <v>10</v>
      </c>
      <c r="F445" s="16" t="s">
        <v>11</v>
      </c>
      <c r="G445" s="17" t="s">
        <v>731</v>
      </c>
      <c r="H445" s="18" t="s">
        <v>732</v>
      </c>
      <c r="I445" s="19">
        <v>2568</v>
      </c>
      <c r="J445" s="20">
        <v>100</v>
      </c>
      <c r="K445" s="31" t="s">
        <v>26</v>
      </c>
      <c r="L445" s="35"/>
    </row>
    <row r="446" spans="1:12" ht="24" x14ac:dyDescent="0.15">
      <c r="A446" s="11">
        <v>446</v>
      </c>
      <c r="B446" s="12" t="s">
        <v>695</v>
      </c>
      <c r="C446" s="13">
        <v>9100013323</v>
      </c>
      <c r="D446" s="14" t="s">
        <v>733</v>
      </c>
      <c r="E446" s="15" t="s">
        <v>734</v>
      </c>
      <c r="F446" s="16" t="s">
        <v>11</v>
      </c>
      <c r="G446" s="17" t="s">
        <v>735</v>
      </c>
      <c r="H446" s="18" t="s">
        <v>736</v>
      </c>
      <c r="I446" s="19">
        <v>1000</v>
      </c>
      <c r="J446" s="20">
        <v>100</v>
      </c>
      <c r="K446" s="31"/>
      <c r="L446" s="35"/>
    </row>
    <row r="447" spans="1:12" x14ac:dyDescent="0.15">
      <c r="A447" s="11">
        <v>447</v>
      </c>
      <c r="B447" s="12" t="s">
        <v>695</v>
      </c>
      <c r="C447" s="13">
        <v>1942835</v>
      </c>
      <c r="D447" s="14" t="s">
        <v>737</v>
      </c>
      <c r="E447" s="15" t="s">
        <v>10</v>
      </c>
      <c r="F447" s="16" t="s">
        <v>11</v>
      </c>
      <c r="G447" s="17" t="s">
        <v>738</v>
      </c>
      <c r="H447" s="18" t="s">
        <v>739</v>
      </c>
      <c r="I447" s="19">
        <v>2173</v>
      </c>
      <c r="J447" s="20">
        <v>100</v>
      </c>
      <c r="K447" s="31"/>
      <c r="L447" s="35"/>
    </row>
    <row r="448" spans="1:12" ht="24" x14ac:dyDescent="0.15">
      <c r="A448" s="11">
        <v>448</v>
      </c>
      <c r="B448" s="21" t="s">
        <v>740</v>
      </c>
      <c r="C448" s="22">
        <v>1942057</v>
      </c>
      <c r="D448" s="23" t="s">
        <v>741</v>
      </c>
      <c r="E448" s="24" t="s">
        <v>10</v>
      </c>
      <c r="F448" s="25"/>
      <c r="G448" s="23" t="s">
        <v>742</v>
      </c>
      <c r="H448" s="26" t="str">
        <f>"2002/07/08"</f>
        <v>2002/07/08</v>
      </c>
      <c r="I448" s="27">
        <v>6993</v>
      </c>
      <c r="J448" s="28">
        <v>100</v>
      </c>
      <c r="K448" s="32"/>
      <c r="L448" s="35"/>
    </row>
    <row r="449" spans="1:12" ht="24" x14ac:dyDescent="0.15">
      <c r="A449" s="11">
        <v>449</v>
      </c>
      <c r="B449" s="21" t="s">
        <v>740</v>
      </c>
      <c r="C449" s="22">
        <v>1920277</v>
      </c>
      <c r="D449" s="23" t="s">
        <v>743</v>
      </c>
      <c r="E449" s="24" t="s">
        <v>10</v>
      </c>
      <c r="F449" s="25"/>
      <c r="G449" s="23" t="s">
        <v>744</v>
      </c>
      <c r="H449" s="26" t="str">
        <f>"2000/09/29"</f>
        <v>2000/09/29</v>
      </c>
      <c r="I449" s="27">
        <v>2457</v>
      </c>
      <c r="J449" s="28">
        <v>100</v>
      </c>
      <c r="K449" s="32"/>
      <c r="L449" s="35"/>
    </row>
    <row r="450" spans="1:12" ht="24" x14ac:dyDescent="0.15">
      <c r="A450" s="11">
        <v>450</v>
      </c>
      <c r="B450" s="21" t="s">
        <v>740</v>
      </c>
      <c r="C450" s="22">
        <v>1955552</v>
      </c>
      <c r="D450" s="23" t="s">
        <v>745</v>
      </c>
      <c r="E450" s="24" t="s">
        <v>10</v>
      </c>
      <c r="F450" s="25"/>
      <c r="G450" s="23" t="s">
        <v>746</v>
      </c>
      <c r="H450" s="26" t="str">
        <f>"2005/10/03"</f>
        <v>2005/10/03</v>
      </c>
      <c r="I450" s="27">
        <v>1</v>
      </c>
      <c r="J450" s="28">
        <v>100</v>
      </c>
      <c r="K450" s="32"/>
      <c r="L450" s="35"/>
    </row>
    <row r="451" spans="1:12" ht="24" x14ac:dyDescent="0.15">
      <c r="A451" s="11">
        <v>451</v>
      </c>
      <c r="B451" s="21" t="s">
        <v>740</v>
      </c>
      <c r="C451" s="22">
        <v>1912555</v>
      </c>
      <c r="D451" s="23" t="s">
        <v>747</v>
      </c>
      <c r="E451" s="24" t="s">
        <v>748</v>
      </c>
      <c r="F451" s="25"/>
      <c r="G451" s="23" t="s">
        <v>749</v>
      </c>
      <c r="H451" s="26" t="str">
        <f>"1999/03/31"</f>
        <v>1999/03/31</v>
      </c>
      <c r="I451" s="27">
        <v>7600</v>
      </c>
      <c r="J451" s="28">
        <v>100</v>
      </c>
      <c r="K451" s="32"/>
      <c r="L451" s="35"/>
    </row>
    <row r="452" spans="1:12" ht="24" x14ac:dyDescent="0.15">
      <c r="A452" s="11">
        <v>452</v>
      </c>
      <c r="B452" s="21" t="s">
        <v>740</v>
      </c>
      <c r="C452" s="22">
        <v>1909203</v>
      </c>
      <c r="D452" s="23" t="s">
        <v>750</v>
      </c>
      <c r="E452" s="24" t="s">
        <v>10</v>
      </c>
      <c r="F452" s="25"/>
      <c r="G452" s="23" t="s">
        <v>751</v>
      </c>
      <c r="H452" s="26" t="str">
        <f>"2000/05/29"</f>
        <v>2000/05/29</v>
      </c>
      <c r="I452" s="27">
        <v>1701</v>
      </c>
      <c r="J452" s="28">
        <v>100</v>
      </c>
      <c r="K452" s="32"/>
      <c r="L452" s="35"/>
    </row>
    <row r="453" spans="1:12" ht="24" x14ac:dyDescent="0.15">
      <c r="A453" s="11">
        <v>453</v>
      </c>
      <c r="B453" s="21" t="s">
        <v>740</v>
      </c>
      <c r="C453" s="22">
        <v>1953909</v>
      </c>
      <c r="D453" s="23" t="s">
        <v>752</v>
      </c>
      <c r="E453" s="24" t="s">
        <v>67</v>
      </c>
      <c r="F453" s="25"/>
      <c r="G453" s="23" t="s">
        <v>753</v>
      </c>
      <c r="H453" s="26" t="str">
        <f>"2001/02/16"</f>
        <v>2001/02/16</v>
      </c>
      <c r="I453" s="27">
        <v>2664</v>
      </c>
      <c r="J453" s="28">
        <v>100</v>
      </c>
      <c r="K453" s="32"/>
      <c r="L453" s="35"/>
    </row>
    <row r="454" spans="1:12" ht="24" x14ac:dyDescent="0.15">
      <c r="A454" s="11">
        <v>454</v>
      </c>
      <c r="B454" s="21" t="s">
        <v>740</v>
      </c>
      <c r="C454" s="22">
        <v>1929393</v>
      </c>
      <c r="D454" s="23" t="s">
        <v>754</v>
      </c>
      <c r="E454" s="24" t="s">
        <v>755</v>
      </c>
      <c r="F454" s="25"/>
      <c r="G454" s="23" t="s">
        <v>756</v>
      </c>
      <c r="H454" s="26" t="str">
        <f>"2002/03/25"</f>
        <v>2002/03/25</v>
      </c>
      <c r="I454" s="27">
        <v>3118</v>
      </c>
      <c r="J454" s="28">
        <v>100</v>
      </c>
      <c r="K454" s="32" t="s">
        <v>26</v>
      </c>
      <c r="L454" s="35"/>
    </row>
    <row r="455" spans="1:12" ht="24" x14ac:dyDescent="0.15">
      <c r="A455" s="11">
        <v>455</v>
      </c>
      <c r="B455" s="21" t="s">
        <v>740</v>
      </c>
      <c r="C455" s="22">
        <v>1929362</v>
      </c>
      <c r="D455" s="23" t="s">
        <v>754</v>
      </c>
      <c r="E455" s="24" t="s">
        <v>757</v>
      </c>
      <c r="F455" s="25"/>
      <c r="G455" s="23" t="s">
        <v>758</v>
      </c>
      <c r="H455" s="26" t="str">
        <f>"2002/03/25"</f>
        <v>2002/03/25</v>
      </c>
      <c r="I455" s="27">
        <v>3118</v>
      </c>
      <c r="J455" s="28">
        <v>100</v>
      </c>
      <c r="K455" s="32" t="s">
        <v>26</v>
      </c>
      <c r="L455" s="35"/>
    </row>
    <row r="456" spans="1:12" ht="24" x14ac:dyDescent="0.15">
      <c r="A456" s="11">
        <v>456</v>
      </c>
      <c r="B456" s="21" t="s">
        <v>740</v>
      </c>
      <c r="C456" s="22">
        <v>1921274</v>
      </c>
      <c r="D456" s="23" t="s">
        <v>759</v>
      </c>
      <c r="E456" s="24" t="s">
        <v>10</v>
      </c>
      <c r="F456" s="25"/>
      <c r="G456" s="23" t="s">
        <v>760</v>
      </c>
      <c r="H456" s="26" t="str">
        <f>"2000/12/18"</f>
        <v>2000/12/18</v>
      </c>
      <c r="I456" s="27">
        <v>2646</v>
      </c>
      <c r="J456" s="28">
        <v>100</v>
      </c>
      <c r="K456" s="32"/>
      <c r="L456" s="35"/>
    </row>
    <row r="457" spans="1:12" ht="36" x14ac:dyDescent="0.15">
      <c r="A457" s="11">
        <v>457</v>
      </c>
      <c r="B457" s="21" t="s">
        <v>740</v>
      </c>
      <c r="C457" s="22">
        <v>1935554</v>
      </c>
      <c r="D457" s="23" t="s">
        <v>761</v>
      </c>
      <c r="E457" s="24" t="s">
        <v>67</v>
      </c>
      <c r="F457" s="25"/>
      <c r="G457" s="23" t="s">
        <v>762</v>
      </c>
      <c r="H457" s="26" t="str">
        <f>"2002/09/30"</f>
        <v>2002/09/30</v>
      </c>
      <c r="I457" s="27">
        <v>3713</v>
      </c>
      <c r="J457" s="28">
        <v>100</v>
      </c>
      <c r="K457" s="32"/>
      <c r="L457" s="35"/>
    </row>
    <row r="458" spans="1:12" ht="24" x14ac:dyDescent="0.15">
      <c r="A458" s="11">
        <v>458</v>
      </c>
      <c r="B458" s="21" t="s">
        <v>740</v>
      </c>
      <c r="C458" s="22">
        <v>1936742</v>
      </c>
      <c r="D458" s="23" t="s">
        <v>763</v>
      </c>
      <c r="E458" s="24" t="s">
        <v>10</v>
      </c>
      <c r="F458" s="25"/>
      <c r="G458" s="23" t="s">
        <v>764</v>
      </c>
      <c r="H458" s="26" t="str">
        <f>"2002/03/27"</f>
        <v>2002/03/27</v>
      </c>
      <c r="I458" s="27">
        <v>4484</v>
      </c>
      <c r="J458" s="28">
        <v>100</v>
      </c>
      <c r="K458" s="32"/>
      <c r="L458" s="35"/>
    </row>
    <row r="459" spans="1:12" ht="48" x14ac:dyDescent="0.15">
      <c r="A459" s="11">
        <v>459</v>
      </c>
      <c r="B459" s="21" t="s">
        <v>740</v>
      </c>
      <c r="C459" s="22">
        <v>9200013797</v>
      </c>
      <c r="D459" s="23" t="s">
        <v>765</v>
      </c>
      <c r="E459" s="24" t="s">
        <v>10</v>
      </c>
      <c r="F459" s="25"/>
      <c r="G459" s="23" t="s">
        <v>766</v>
      </c>
      <c r="H459" s="26" t="str">
        <f>"2012/12/14"</f>
        <v>2012/12/14</v>
      </c>
      <c r="I459" s="27">
        <v>1</v>
      </c>
      <c r="J459" s="28">
        <v>100</v>
      </c>
      <c r="K459" s="32"/>
      <c r="L459" s="35"/>
    </row>
    <row r="460" spans="1:12" ht="24" x14ac:dyDescent="0.15">
      <c r="A460" s="11">
        <v>460</v>
      </c>
      <c r="B460" s="21" t="s">
        <v>767</v>
      </c>
      <c r="C460" s="22">
        <v>2133713</v>
      </c>
      <c r="D460" s="23" t="s">
        <v>768</v>
      </c>
      <c r="E460" s="24" t="s">
        <v>10</v>
      </c>
      <c r="F460" s="25"/>
      <c r="G460" s="23" t="s">
        <v>769</v>
      </c>
      <c r="H460" s="26" t="str">
        <f>"2000/02/17"</f>
        <v>2000/02/17</v>
      </c>
      <c r="I460" s="27">
        <v>688</v>
      </c>
      <c r="J460" s="28">
        <v>100</v>
      </c>
      <c r="K460" s="32"/>
      <c r="L460" s="35"/>
    </row>
    <row r="461" spans="1:12" ht="24" x14ac:dyDescent="0.15">
      <c r="A461" s="11">
        <v>461</v>
      </c>
      <c r="B461" s="21" t="s">
        <v>767</v>
      </c>
      <c r="C461" s="22">
        <v>1931631</v>
      </c>
      <c r="D461" s="23" t="s">
        <v>770</v>
      </c>
      <c r="E461" s="24" t="s">
        <v>10</v>
      </c>
      <c r="F461" s="25"/>
      <c r="G461" s="23" t="s">
        <v>771</v>
      </c>
      <c r="H461" s="26" t="str">
        <f>"2001/09/18"</f>
        <v>2001/09/18</v>
      </c>
      <c r="I461" s="27">
        <v>10030</v>
      </c>
      <c r="J461" s="28">
        <v>500</v>
      </c>
      <c r="K461" s="32"/>
      <c r="L461" s="35"/>
    </row>
    <row r="462" spans="1:12" ht="24" x14ac:dyDescent="0.15">
      <c r="A462" s="11">
        <v>462</v>
      </c>
      <c r="B462" s="21" t="s">
        <v>772</v>
      </c>
      <c r="C462" s="22">
        <v>2133744</v>
      </c>
      <c r="D462" s="23" t="s">
        <v>773</v>
      </c>
      <c r="E462" s="24" t="s">
        <v>774</v>
      </c>
      <c r="F462" s="25" t="s">
        <v>571</v>
      </c>
      <c r="G462" s="23" t="s">
        <v>775</v>
      </c>
      <c r="H462" s="26" t="str">
        <f>"2000/02/15"</f>
        <v>2000/02/15</v>
      </c>
      <c r="I462" s="27">
        <v>7248</v>
      </c>
      <c r="J462" s="28">
        <v>100</v>
      </c>
      <c r="K462" s="32"/>
      <c r="L462" s="35"/>
    </row>
    <row r="463" spans="1:12" ht="24" x14ac:dyDescent="0.15">
      <c r="A463" s="11">
        <v>463</v>
      </c>
      <c r="B463" s="21" t="s">
        <v>776</v>
      </c>
      <c r="C463" s="22">
        <v>1927092</v>
      </c>
      <c r="D463" s="23" t="s">
        <v>777</v>
      </c>
      <c r="E463" s="24" t="s">
        <v>10</v>
      </c>
      <c r="F463" s="25"/>
      <c r="G463" s="23" t="s">
        <v>778</v>
      </c>
      <c r="H463" s="26" t="str">
        <f>"2002/02/25"</f>
        <v>2002/02/25</v>
      </c>
      <c r="I463" s="27">
        <v>945</v>
      </c>
      <c r="J463" s="28">
        <v>100</v>
      </c>
      <c r="K463" s="32"/>
      <c r="L463" s="35"/>
    </row>
    <row r="464" spans="1:12" ht="24" x14ac:dyDescent="0.15">
      <c r="A464" s="11">
        <v>464</v>
      </c>
      <c r="B464" s="21" t="s">
        <v>776</v>
      </c>
      <c r="C464" s="22">
        <v>1926248</v>
      </c>
      <c r="D464" s="23" t="s">
        <v>779</v>
      </c>
      <c r="E464" s="24" t="s">
        <v>10</v>
      </c>
      <c r="F464" s="25"/>
      <c r="G464" s="23" t="s">
        <v>780</v>
      </c>
      <c r="H464" s="26" t="str">
        <f>"2001/11/20"</f>
        <v>2001/11/20</v>
      </c>
      <c r="I464" s="27">
        <v>926</v>
      </c>
      <c r="J464" s="28">
        <v>100</v>
      </c>
      <c r="K464" s="32"/>
      <c r="L464" s="35"/>
    </row>
    <row r="465" spans="1:12" ht="36" x14ac:dyDescent="0.15">
      <c r="A465" s="11">
        <v>466</v>
      </c>
      <c r="B465" s="21" t="s">
        <v>781</v>
      </c>
      <c r="C465" s="22">
        <v>1935059</v>
      </c>
      <c r="D465" s="23" t="s">
        <v>782</v>
      </c>
      <c r="E465" s="24" t="s">
        <v>67</v>
      </c>
      <c r="F465" s="25"/>
      <c r="G465" s="23" t="s">
        <v>783</v>
      </c>
      <c r="H465" s="26" t="str">
        <f>"2002/07/31"</f>
        <v>2002/07/31</v>
      </c>
      <c r="I465" s="27">
        <v>2350</v>
      </c>
      <c r="J465" s="28">
        <v>100</v>
      </c>
      <c r="K465" s="32"/>
      <c r="L465" s="35"/>
    </row>
    <row r="466" spans="1:12" x14ac:dyDescent="0.15">
      <c r="A466" s="11">
        <v>467</v>
      </c>
      <c r="B466" s="12" t="s">
        <v>784</v>
      </c>
      <c r="C466" s="13">
        <v>467797</v>
      </c>
      <c r="D466" s="14" t="s">
        <v>785</v>
      </c>
      <c r="E466" s="15" t="s">
        <v>10</v>
      </c>
      <c r="F466" s="16" t="s">
        <v>786</v>
      </c>
      <c r="G466" s="17" t="s">
        <v>787</v>
      </c>
      <c r="H466" s="18" t="s">
        <v>788</v>
      </c>
      <c r="I466" s="19">
        <v>4950</v>
      </c>
      <c r="J466" s="20">
        <v>100</v>
      </c>
      <c r="K466" s="31"/>
      <c r="L466" s="35"/>
    </row>
    <row r="467" spans="1:12" x14ac:dyDescent="0.15">
      <c r="A467" s="11">
        <v>468</v>
      </c>
      <c r="B467" s="12" t="s">
        <v>784</v>
      </c>
      <c r="C467" s="13">
        <v>474337</v>
      </c>
      <c r="D467" s="14" t="s">
        <v>785</v>
      </c>
      <c r="E467" s="15" t="s">
        <v>10</v>
      </c>
      <c r="F467" s="16" t="s">
        <v>786</v>
      </c>
      <c r="G467" s="17" t="s">
        <v>787</v>
      </c>
      <c r="H467" s="18" t="s">
        <v>789</v>
      </c>
      <c r="I467" s="19">
        <v>4950</v>
      </c>
      <c r="J467" s="20">
        <v>100</v>
      </c>
      <c r="K467" s="31"/>
      <c r="L467" s="35"/>
    </row>
    <row r="468" spans="1:12" ht="24" x14ac:dyDescent="0.15">
      <c r="A468" s="11">
        <v>469</v>
      </c>
      <c r="B468" s="21" t="s">
        <v>784</v>
      </c>
      <c r="C468" s="22">
        <v>1391060</v>
      </c>
      <c r="D468" s="23" t="s">
        <v>790</v>
      </c>
      <c r="E468" s="24" t="s">
        <v>10</v>
      </c>
      <c r="F468" s="25"/>
      <c r="G468" s="23" t="s">
        <v>791</v>
      </c>
      <c r="H468" s="26" t="str">
        <f>"1998/01/15"</f>
        <v>1998/01/15</v>
      </c>
      <c r="I468" s="27">
        <v>2362</v>
      </c>
      <c r="J468" s="28">
        <v>100</v>
      </c>
      <c r="K468" s="32"/>
      <c r="L468" s="35"/>
    </row>
    <row r="469" spans="1:12" ht="24" x14ac:dyDescent="0.15">
      <c r="A469" s="11">
        <v>470</v>
      </c>
      <c r="B469" s="12" t="s">
        <v>784</v>
      </c>
      <c r="C469" s="13">
        <v>678162</v>
      </c>
      <c r="D469" s="14" t="s">
        <v>792</v>
      </c>
      <c r="E469" s="15" t="s">
        <v>10</v>
      </c>
      <c r="F469" s="16" t="s">
        <v>786</v>
      </c>
      <c r="G469" s="17" t="s">
        <v>793</v>
      </c>
      <c r="H469" s="18" t="s">
        <v>13</v>
      </c>
      <c r="I469" s="19">
        <v>2938</v>
      </c>
      <c r="J469" s="20">
        <v>100</v>
      </c>
      <c r="K469" s="31"/>
      <c r="L469" s="35"/>
    </row>
    <row r="470" spans="1:12" ht="36" x14ac:dyDescent="0.15">
      <c r="A470" s="11">
        <v>471</v>
      </c>
      <c r="B470" s="21" t="s">
        <v>784</v>
      </c>
      <c r="C470" s="22">
        <v>1850598</v>
      </c>
      <c r="D470" s="23" t="s">
        <v>794</v>
      </c>
      <c r="E470" s="24" t="s">
        <v>10</v>
      </c>
      <c r="F470" s="25"/>
      <c r="G470" s="23" t="s">
        <v>795</v>
      </c>
      <c r="H470" s="26" t="str">
        <f>"1998/12/24"</f>
        <v>1998/12/24</v>
      </c>
      <c r="I470" s="27">
        <v>2362</v>
      </c>
      <c r="J470" s="28">
        <v>100</v>
      </c>
      <c r="K470" s="32"/>
      <c r="L470" s="35"/>
    </row>
    <row r="471" spans="1:12" ht="24" x14ac:dyDescent="0.15">
      <c r="A471" s="11">
        <v>472</v>
      </c>
      <c r="B471" s="21" t="s">
        <v>784</v>
      </c>
      <c r="C471" s="22">
        <v>1908060</v>
      </c>
      <c r="D471" s="23" t="s">
        <v>796</v>
      </c>
      <c r="E471" s="24" t="s">
        <v>10</v>
      </c>
      <c r="F471" s="25"/>
      <c r="G471" s="23" t="s">
        <v>797</v>
      </c>
      <c r="H471" s="26" t="str">
        <f>"2000/02/23"</f>
        <v>2000/02/23</v>
      </c>
      <c r="I471" s="27">
        <v>2079</v>
      </c>
      <c r="J471" s="28">
        <v>100</v>
      </c>
      <c r="K471" s="32"/>
      <c r="L471" s="35"/>
    </row>
    <row r="472" spans="1:12" ht="24" x14ac:dyDescent="0.15">
      <c r="A472" s="11">
        <v>473</v>
      </c>
      <c r="B472" s="21" t="s">
        <v>784</v>
      </c>
      <c r="C472" s="22">
        <v>1926149</v>
      </c>
      <c r="D472" s="23" t="s">
        <v>798</v>
      </c>
      <c r="E472" s="24" t="s">
        <v>10</v>
      </c>
      <c r="F472" s="25"/>
      <c r="G472" s="23" t="s">
        <v>799</v>
      </c>
      <c r="H472" s="26" t="str">
        <f>"2001/11/22"</f>
        <v>2001/11/22</v>
      </c>
      <c r="I472" s="27">
        <v>1701</v>
      </c>
      <c r="J472" s="28">
        <v>100</v>
      </c>
      <c r="K472" s="32"/>
      <c r="L472" s="35"/>
    </row>
    <row r="473" spans="1:12" ht="24" x14ac:dyDescent="0.15">
      <c r="A473" s="11">
        <v>474</v>
      </c>
      <c r="B473" s="21" t="s">
        <v>784</v>
      </c>
      <c r="C473" s="22">
        <v>1921335</v>
      </c>
      <c r="D473" s="23" t="s">
        <v>800</v>
      </c>
      <c r="E473" s="24" t="s">
        <v>10</v>
      </c>
      <c r="F473" s="25"/>
      <c r="G473" s="23" t="s">
        <v>801</v>
      </c>
      <c r="H473" s="26" t="str">
        <f>"2000/12/18"</f>
        <v>2000/12/18</v>
      </c>
      <c r="I473" s="27">
        <v>2079</v>
      </c>
      <c r="J473" s="28">
        <v>100</v>
      </c>
      <c r="K473" s="32"/>
      <c r="L473" s="35"/>
    </row>
    <row r="474" spans="1:12" ht="24" x14ac:dyDescent="0.15">
      <c r="A474" s="11">
        <v>475</v>
      </c>
      <c r="B474" s="21" t="s">
        <v>784</v>
      </c>
      <c r="C474" s="22">
        <v>1921359</v>
      </c>
      <c r="D474" s="23" t="s">
        <v>800</v>
      </c>
      <c r="E474" s="24" t="s">
        <v>10</v>
      </c>
      <c r="F474" s="25"/>
      <c r="G474" s="23" t="s">
        <v>801</v>
      </c>
      <c r="H474" s="26" t="str">
        <f>"2000/12/18"</f>
        <v>2000/12/18</v>
      </c>
      <c r="I474" s="27">
        <v>2079</v>
      </c>
      <c r="J474" s="28">
        <v>100</v>
      </c>
      <c r="K474" s="32"/>
      <c r="L474" s="35"/>
    </row>
    <row r="475" spans="1:12" ht="24" x14ac:dyDescent="0.15">
      <c r="A475" s="11">
        <v>476</v>
      </c>
      <c r="B475" s="21" t="s">
        <v>784</v>
      </c>
      <c r="C475" s="22">
        <v>1950250</v>
      </c>
      <c r="D475" s="23" t="s">
        <v>802</v>
      </c>
      <c r="E475" s="24" t="s">
        <v>803</v>
      </c>
      <c r="F475" s="25"/>
      <c r="G475" s="23" t="s">
        <v>804</v>
      </c>
      <c r="H475" s="26" t="str">
        <f>"2003/12/02"</f>
        <v>2003/12/02</v>
      </c>
      <c r="I475" s="27">
        <v>3700</v>
      </c>
      <c r="J475" s="28">
        <v>100</v>
      </c>
      <c r="K475" s="32"/>
      <c r="L475" s="35"/>
    </row>
    <row r="476" spans="1:12" ht="24" x14ac:dyDescent="0.15">
      <c r="A476" s="11">
        <v>477</v>
      </c>
      <c r="B476" s="21" t="s">
        <v>784</v>
      </c>
      <c r="C476" s="22">
        <v>1949414</v>
      </c>
      <c r="D476" s="23" t="s">
        <v>805</v>
      </c>
      <c r="E476" s="24" t="s">
        <v>10</v>
      </c>
      <c r="F476" s="25"/>
      <c r="G476" s="23" t="s">
        <v>806</v>
      </c>
      <c r="H476" s="26" t="str">
        <f>"2003/05/16"</f>
        <v>2003/05/16</v>
      </c>
      <c r="I476" s="27">
        <v>2835</v>
      </c>
      <c r="J476" s="28">
        <v>100</v>
      </c>
      <c r="K476" s="32"/>
      <c r="L476" s="35"/>
    </row>
    <row r="477" spans="1:12" ht="24" x14ac:dyDescent="0.15">
      <c r="A477" s="11">
        <v>478</v>
      </c>
      <c r="B477" s="21" t="s">
        <v>784</v>
      </c>
      <c r="C477" s="22">
        <v>1906424</v>
      </c>
      <c r="D477" s="23" t="s">
        <v>807</v>
      </c>
      <c r="E477" s="24" t="s">
        <v>10</v>
      </c>
      <c r="F477" s="25"/>
      <c r="G477" s="23" t="s">
        <v>808</v>
      </c>
      <c r="H477" s="26" t="str">
        <f>"1998/10/30"</f>
        <v>1998/10/30</v>
      </c>
      <c r="I477" s="27">
        <v>2174</v>
      </c>
      <c r="J477" s="28">
        <v>100</v>
      </c>
      <c r="K477" s="32"/>
      <c r="L477" s="35"/>
    </row>
    <row r="478" spans="1:12" ht="24" x14ac:dyDescent="0.15">
      <c r="A478" s="11">
        <v>479</v>
      </c>
      <c r="B478" s="21" t="s">
        <v>784</v>
      </c>
      <c r="C478" s="22">
        <v>1926750</v>
      </c>
      <c r="D478" s="23" t="s">
        <v>809</v>
      </c>
      <c r="E478" s="24" t="s">
        <v>10</v>
      </c>
      <c r="F478" s="25"/>
      <c r="G478" s="23" t="s">
        <v>810</v>
      </c>
      <c r="H478" s="26" t="str">
        <f>"2001/12/27"</f>
        <v>2001/12/27</v>
      </c>
      <c r="I478" s="27">
        <v>2646</v>
      </c>
      <c r="J478" s="28">
        <v>100</v>
      </c>
      <c r="K478" s="32"/>
      <c r="L478" s="35"/>
    </row>
    <row r="479" spans="1:12" x14ac:dyDescent="0.15">
      <c r="A479" s="11">
        <v>480</v>
      </c>
      <c r="B479" s="21" t="s">
        <v>784</v>
      </c>
      <c r="C479" s="22">
        <v>1947403</v>
      </c>
      <c r="D479" s="23" t="s">
        <v>811</v>
      </c>
      <c r="E479" s="24" t="s">
        <v>10</v>
      </c>
      <c r="F479" s="25"/>
      <c r="G479" s="23" t="s">
        <v>812</v>
      </c>
      <c r="H479" s="26" t="str">
        <f>"2003/02/21"</f>
        <v>2003/02/21</v>
      </c>
      <c r="I479" s="27">
        <v>1890</v>
      </c>
      <c r="J479" s="28">
        <v>100</v>
      </c>
      <c r="K479" s="32"/>
      <c r="L479" s="35"/>
    </row>
    <row r="480" spans="1:12" ht="24" x14ac:dyDescent="0.15">
      <c r="A480" s="11">
        <v>481</v>
      </c>
      <c r="B480" s="21" t="s">
        <v>784</v>
      </c>
      <c r="C480" s="22">
        <v>9100000248</v>
      </c>
      <c r="D480" s="23" t="s">
        <v>813</v>
      </c>
      <c r="E480" s="24" t="s">
        <v>10</v>
      </c>
      <c r="F480" s="25"/>
      <c r="G480" s="23" t="s">
        <v>814</v>
      </c>
      <c r="H480" s="26" t="str">
        <f>"2009/08/11"</f>
        <v>2009/08/11</v>
      </c>
      <c r="I480" s="27">
        <v>453</v>
      </c>
      <c r="J480" s="28">
        <v>100</v>
      </c>
      <c r="K480" s="32"/>
      <c r="L480" s="35"/>
    </row>
    <row r="481" spans="1:12" ht="24" x14ac:dyDescent="0.15">
      <c r="A481" s="11">
        <v>482</v>
      </c>
      <c r="B481" s="12" t="s">
        <v>784</v>
      </c>
      <c r="C481" s="13">
        <v>2656304</v>
      </c>
      <c r="D481" s="14" t="s">
        <v>815</v>
      </c>
      <c r="E481" s="15" t="s">
        <v>10</v>
      </c>
      <c r="F481" s="16" t="s">
        <v>11</v>
      </c>
      <c r="G481" s="17" t="s">
        <v>816</v>
      </c>
      <c r="H481" s="18" t="s">
        <v>817</v>
      </c>
      <c r="I481" s="19">
        <v>2457</v>
      </c>
      <c r="J481" s="20">
        <v>100</v>
      </c>
      <c r="K481" s="31"/>
      <c r="L481" s="35"/>
    </row>
    <row r="482" spans="1:12" ht="24" x14ac:dyDescent="0.15">
      <c r="A482" s="11">
        <v>483</v>
      </c>
      <c r="B482" s="12" t="s">
        <v>784</v>
      </c>
      <c r="C482" s="13">
        <v>2456201</v>
      </c>
      <c r="D482" s="14" t="s">
        <v>818</v>
      </c>
      <c r="E482" s="15" t="s">
        <v>10</v>
      </c>
      <c r="F482" s="16" t="s">
        <v>248</v>
      </c>
      <c r="G482" s="17" t="s">
        <v>819</v>
      </c>
      <c r="H482" s="18" t="s">
        <v>820</v>
      </c>
      <c r="I482" s="19">
        <v>12285</v>
      </c>
      <c r="J482" s="20">
        <v>500</v>
      </c>
      <c r="K482" s="31"/>
      <c r="L482" s="35"/>
    </row>
    <row r="483" spans="1:12" ht="24" x14ac:dyDescent="0.15">
      <c r="A483" s="11">
        <v>484</v>
      </c>
      <c r="B483" s="21" t="s">
        <v>784</v>
      </c>
      <c r="C483" s="22">
        <v>2165691</v>
      </c>
      <c r="D483" s="23" t="s">
        <v>821</v>
      </c>
      <c r="E483" s="24" t="s">
        <v>10</v>
      </c>
      <c r="F483" s="25"/>
      <c r="G483" s="23" t="s">
        <v>822</v>
      </c>
      <c r="H483" s="26" t="str">
        <f>"2000/08/24"</f>
        <v>2000/08/24</v>
      </c>
      <c r="I483" s="27">
        <v>1701</v>
      </c>
      <c r="J483" s="28">
        <v>100</v>
      </c>
      <c r="K483" s="32"/>
      <c r="L483" s="35"/>
    </row>
    <row r="484" spans="1:12" ht="24" x14ac:dyDescent="0.15">
      <c r="A484" s="11">
        <v>485</v>
      </c>
      <c r="B484" s="21" t="s">
        <v>784</v>
      </c>
      <c r="C484" s="22">
        <v>1968439</v>
      </c>
      <c r="D484" s="23" t="s">
        <v>823</v>
      </c>
      <c r="E484" s="24" t="s">
        <v>10</v>
      </c>
      <c r="F484" s="25"/>
      <c r="G484" s="23" t="s">
        <v>824</v>
      </c>
      <c r="H484" s="26" t="str">
        <f>"2004/08/10"</f>
        <v>2004/08/10</v>
      </c>
      <c r="I484" s="27">
        <v>2646</v>
      </c>
      <c r="J484" s="28">
        <v>100</v>
      </c>
      <c r="K484" s="32"/>
      <c r="L484" s="35"/>
    </row>
    <row r="485" spans="1:12" x14ac:dyDescent="0.15">
      <c r="A485" s="11">
        <v>486</v>
      </c>
      <c r="B485" s="21" t="s">
        <v>784</v>
      </c>
      <c r="C485" s="22">
        <v>3904480</v>
      </c>
      <c r="D485" s="23" t="s">
        <v>825</v>
      </c>
      <c r="E485" s="24" t="s">
        <v>10</v>
      </c>
      <c r="F485" s="25"/>
      <c r="G485" s="23" t="s">
        <v>826</v>
      </c>
      <c r="H485" s="26" t="str">
        <f>"2008/07/09"</f>
        <v>2008/07/09</v>
      </c>
      <c r="I485" s="27">
        <v>1417</v>
      </c>
      <c r="J485" s="28">
        <v>100</v>
      </c>
      <c r="K485" s="32"/>
      <c r="L485" s="35"/>
    </row>
    <row r="486" spans="1:12" x14ac:dyDescent="0.15">
      <c r="A486" s="11">
        <v>487</v>
      </c>
      <c r="B486" s="12" t="s">
        <v>784</v>
      </c>
      <c r="C486" s="13">
        <v>2643076</v>
      </c>
      <c r="D486" s="14" t="s">
        <v>827</v>
      </c>
      <c r="E486" s="15" t="s">
        <v>10</v>
      </c>
      <c r="F486" s="16" t="s">
        <v>11</v>
      </c>
      <c r="G486" s="17" t="s">
        <v>828</v>
      </c>
      <c r="H486" s="18" t="s">
        <v>608</v>
      </c>
      <c r="I486" s="19">
        <v>2079</v>
      </c>
      <c r="J486" s="20">
        <v>100</v>
      </c>
      <c r="K486" s="31"/>
      <c r="L486" s="35"/>
    </row>
    <row r="487" spans="1:12" ht="48" x14ac:dyDescent="0.15">
      <c r="A487" s="11">
        <v>488</v>
      </c>
      <c r="B487" s="21" t="s">
        <v>784</v>
      </c>
      <c r="C487" s="22">
        <v>2741871</v>
      </c>
      <c r="D487" s="23" t="s">
        <v>829</v>
      </c>
      <c r="E487" s="24" t="s">
        <v>830</v>
      </c>
      <c r="F487" s="25"/>
      <c r="G487" s="23" t="s">
        <v>831</v>
      </c>
      <c r="H487" s="26" t="str">
        <f>"2006/05/09"</f>
        <v>2006/05/09</v>
      </c>
      <c r="I487" s="27">
        <v>1</v>
      </c>
      <c r="J487" s="28">
        <v>100</v>
      </c>
      <c r="K487" s="32"/>
      <c r="L487" s="35"/>
    </row>
    <row r="488" spans="1:12" ht="36" x14ac:dyDescent="0.15">
      <c r="A488" s="11">
        <v>489</v>
      </c>
      <c r="B488" s="21" t="s">
        <v>784</v>
      </c>
      <c r="C488" s="22">
        <v>1903904</v>
      </c>
      <c r="D488" s="23" t="s">
        <v>832</v>
      </c>
      <c r="E488" s="24" t="s">
        <v>10</v>
      </c>
      <c r="F488" s="25"/>
      <c r="G488" s="23" t="s">
        <v>833</v>
      </c>
      <c r="H488" s="26" t="str">
        <f>"1998/12/04"</f>
        <v>1998/12/04</v>
      </c>
      <c r="I488" s="27">
        <v>3591</v>
      </c>
      <c r="J488" s="28">
        <v>100</v>
      </c>
      <c r="K488" s="32" t="s">
        <v>26</v>
      </c>
      <c r="L488" s="35"/>
    </row>
    <row r="489" spans="1:12" ht="36" x14ac:dyDescent="0.15">
      <c r="A489" s="11">
        <v>490</v>
      </c>
      <c r="B489" s="21" t="s">
        <v>784</v>
      </c>
      <c r="C489" s="22">
        <v>1903898</v>
      </c>
      <c r="D489" s="23" t="s">
        <v>834</v>
      </c>
      <c r="E489" s="24" t="s">
        <v>10</v>
      </c>
      <c r="F489" s="25"/>
      <c r="G489" s="23" t="s">
        <v>835</v>
      </c>
      <c r="H489" s="26" t="str">
        <f>"1998/12/04"</f>
        <v>1998/12/04</v>
      </c>
      <c r="I489" s="27">
        <v>3591</v>
      </c>
      <c r="J489" s="28">
        <v>100</v>
      </c>
      <c r="K489" s="32" t="s">
        <v>26</v>
      </c>
      <c r="L489" s="35"/>
    </row>
    <row r="490" spans="1:12" ht="24" x14ac:dyDescent="0.15">
      <c r="A490" s="11">
        <v>491</v>
      </c>
      <c r="B490" s="21" t="s">
        <v>784</v>
      </c>
      <c r="C490" s="22">
        <v>1903928</v>
      </c>
      <c r="D490" s="23" t="s">
        <v>836</v>
      </c>
      <c r="E490" s="24" t="s">
        <v>10</v>
      </c>
      <c r="F490" s="25"/>
      <c r="G490" s="23" t="s">
        <v>837</v>
      </c>
      <c r="H490" s="26" t="str">
        <f>"1998/12/04"</f>
        <v>1998/12/04</v>
      </c>
      <c r="I490" s="27">
        <v>3591</v>
      </c>
      <c r="J490" s="28">
        <v>100</v>
      </c>
      <c r="K490" s="32" t="s">
        <v>26</v>
      </c>
      <c r="L490" s="35"/>
    </row>
    <row r="491" spans="1:12" ht="24" x14ac:dyDescent="0.15">
      <c r="A491" s="11">
        <v>492</v>
      </c>
      <c r="B491" s="21" t="s">
        <v>784</v>
      </c>
      <c r="C491" s="22">
        <v>1903911</v>
      </c>
      <c r="D491" s="23" t="s">
        <v>838</v>
      </c>
      <c r="E491" s="24" t="s">
        <v>10</v>
      </c>
      <c r="F491" s="25"/>
      <c r="G491" s="23" t="s">
        <v>839</v>
      </c>
      <c r="H491" s="26" t="str">
        <f>"1998/12/04"</f>
        <v>1998/12/04</v>
      </c>
      <c r="I491" s="27">
        <v>3591</v>
      </c>
      <c r="J491" s="28">
        <v>100</v>
      </c>
      <c r="K491" s="32" t="s">
        <v>26</v>
      </c>
      <c r="L491" s="35"/>
    </row>
    <row r="492" spans="1:12" ht="24" x14ac:dyDescent="0.15">
      <c r="A492" s="11">
        <v>493</v>
      </c>
      <c r="B492" s="12" t="s">
        <v>840</v>
      </c>
      <c r="C492" s="13">
        <v>2163901</v>
      </c>
      <c r="D492" s="14" t="s">
        <v>841</v>
      </c>
      <c r="E492" s="15" t="s">
        <v>10</v>
      </c>
      <c r="F492" s="16" t="s">
        <v>842</v>
      </c>
      <c r="G492" s="17" t="s">
        <v>843</v>
      </c>
      <c r="H492" s="18" t="s">
        <v>844</v>
      </c>
      <c r="I492" s="19">
        <v>3024</v>
      </c>
      <c r="J492" s="20">
        <v>100</v>
      </c>
      <c r="K492" s="31"/>
      <c r="L492" s="35"/>
    </row>
    <row r="493" spans="1:12" ht="24" x14ac:dyDescent="0.15">
      <c r="A493" s="11">
        <v>494</v>
      </c>
      <c r="B493" s="12" t="s">
        <v>840</v>
      </c>
      <c r="C493" s="13">
        <v>9100009234</v>
      </c>
      <c r="D493" s="14" t="s">
        <v>845</v>
      </c>
      <c r="E493" s="15" t="s">
        <v>673</v>
      </c>
      <c r="F493" s="16" t="s">
        <v>842</v>
      </c>
      <c r="G493" s="17" t="s">
        <v>846</v>
      </c>
      <c r="H493" s="18" t="s">
        <v>718</v>
      </c>
      <c r="I493" s="19">
        <v>1</v>
      </c>
      <c r="J493" s="20">
        <v>100</v>
      </c>
      <c r="K493" s="31" t="s">
        <v>26</v>
      </c>
      <c r="L493" s="35"/>
    </row>
    <row r="494" spans="1:12" ht="24" x14ac:dyDescent="0.15">
      <c r="A494" s="11">
        <v>495</v>
      </c>
      <c r="B494" s="12" t="s">
        <v>840</v>
      </c>
      <c r="C494" s="13">
        <v>9100009241</v>
      </c>
      <c r="D494" s="14" t="s">
        <v>845</v>
      </c>
      <c r="E494" s="15" t="s">
        <v>306</v>
      </c>
      <c r="F494" s="16" t="s">
        <v>842</v>
      </c>
      <c r="G494" s="17" t="s">
        <v>847</v>
      </c>
      <c r="H494" s="18" t="s">
        <v>718</v>
      </c>
      <c r="I494" s="19">
        <v>1</v>
      </c>
      <c r="J494" s="20">
        <v>100</v>
      </c>
      <c r="K494" s="31" t="s">
        <v>26</v>
      </c>
      <c r="L494" s="35"/>
    </row>
    <row r="495" spans="1:12" ht="36" x14ac:dyDescent="0.15">
      <c r="A495" s="11">
        <v>496</v>
      </c>
      <c r="B495" s="21" t="s">
        <v>840</v>
      </c>
      <c r="C495" s="22">
        <v>9200005679</v>
      </c>
      <c r="D495" s="23" t="s">
        <v>848</v>
      </c>
      <c r="E495" s="24" t="s">
        <v>67</v>
      </c>
      <c r="F495" s="25"/>
      <c r="G495" s="23" t="s">
        <v>849</v>
      </c>
      <c r="H495" s="26" t="str">
        <f>"1999/08/08"</f>
        <v>1999/08/08</v>
      </c>
      <c r="I495" s="27">
        <v>2830</v>
      </c>
      <c r="J495" s="28">
        <v>100</v>
      </c>
      <c r="K495" s="32"/>
      <c r="L495" s="35"/>
    </row>
    <row r="496" spans="1:12" ht="36" x14ac:dyDescent="0.15">
      <c r="A496" s="11">
        <v>497</v>
      </c>
      <c r="B496" s="21" t="s">
        <v>840</v>
      </c>
      <c r="C496" s="22">
        <v>1956917</v>
      </c>
      <c r="D496" s="23" t="s">
        <v>850</v>
      </c>
      <c r="E496" s="24" t="s">
        <v>67</v>
      </c>
      <c r="F496" s="25"/>
      <c r="G496" s="23" t="s">
        <v>851</v>
      </c>
      <c r="H496" s="26" t="str">
        <f>"2006/03/31"</f>
        <v>2006/03/31</v>
      </c>
      <c r="I496" s="27">
        <v>3909</v>
      </c>
      <c r="J496" s="28">
        <v>100</v>
      </c>
      <c r="K496" s="32"/>
      <c r="L496" s="35"/>
    </row>
    <row r="497" spans="1:12" ht="24" x14ac:dyDescent="0.15">
      <c r="A497" s="11">
        <v>498</v>
      </c>
      <c r="B497" s="21" t="s">
        <v>840</v>
      </c>
      <c r="C497" s="22">
        <v>9200004481</v>
      </c>
      <c r="D497" s="23" t="s">
        <v>852</v>
      </c>
      <c r="E497" s="24" t="s">
        <v>10</v>
      </c>
      <c r="F497" s="25"/>
      <c r="G497" s="23" t="s">
        <v>853</v>
      </c>
      <c r="H497" s="26" t="str">
        <f>"2002/06/24"</f>
        <v>2002/06/24</v>
      </c>
      <c r="I497" s="27">
        <v>1</v>
      </c>
      <c r="J497" s="28">
        <v>100</v>
      </c>
      <c r="K497" s="32"/>
      <c r="L497" s="35"/>
    </row>
    <row r="498" spans="1:12" ht="36" x14ac:dyDescent="0.15">
      <c r="A498" s="11">
        <v>499</v>
      </c>
      <c r="B498" s="21" t="s">
        <v>840</v>
      </c>
      <c r="C498" s="22">
        <v>1957938</v>
      </c>
      <c r="D498" s="23" t="s">
        <v>854</v>
      </c>
      <c r="E498" s="24" t="s">
        <v>10</v>
      </c>
      <c r="F498" s="25"/>
      <c r="G498" s="23" t="s">
        <v>855</v>
      </c>
      <c r="H498" s="26" t="str">
        <f>"2009/07/27"</f>
        <v>2009/07/27</v>
      </c>
      <c r="I498" s="27">
        <v>1</v>
      </c>
      <c r="J498" s="28">
        <v>100</v>
      </c>
      <c r="K498" s="32"/>
      <c r="L498" s="35"/>
    </row>
    <row r="499" spans="1:12" ht="24" x14ac:dyDescent="0.15">
      <c r="A499" s="11">
        <v>500</v>
      </c>
      <c r="B499" s="21" t="s">
        <v>840</v>
      </c>
      <c r="C499" s="22">
        <v>1947175</v>
      </c>
      <c r="D499" s="23" t="s">
        <v>856</v>
      </c>
      <c r="E499" s="24" t="s">
        <v>10</v>
      </c>
      <c r="F499" s="25"/>
      <c r="G499" s="23" t="s">
        <v>857</v>
      </c>
      <c r="H499" s="26" t="str">
        <f>"2003/02/07"</f>
        <v>2003/02/07</v>
      </c>
      <c r="I499" s="27">
        <v>2173</v>
      </c>
      <c r="J499" s="28">
        <v>100</v>
      </c>
      <c r="K499" s="32"/>
      <c r="L499" s="35"/>
    </row>
    <row r="500" spans="1:12" x14ac:dyDescent="0.15">
      <c r="A500" s="11">
        <v>501</v>
      </c>
      <c r="B500" s="21" t="s">
        <v>840</v>
      </c>
      <c r="C500" s="22">
        <v>1909401</v>
      </c>
      <c r="D500" s="23" t="s">
        <v>858</v>
      </c>
      <c r="E500" s="24" t="s">
        <v>10</v>
      </c>
      <c r="F500" s="25"/>
      <c r="G500" s="23" t="s">
        <v>859</v>
      </c>
      <c r="H500" s="26" t="str">
        <f>"2000/05/26"</f>
        <v>2000/05/26</v>
      </c>
      <c r="I500" s="27">
        <v>1800</v>
      </c>
      <c r="J500" s="28">
        <v>100</v>
      </c>
      <c r="K500" s="32"/>
      <c r="L500" s="35"/>
    </row>
    <row r="501" spans="1:12" x14ac:dyDescent="0.15">
      <c r="A501" s="11">
        <v>502</v>
      </c>
      <c r="B501" s="12" t="s">
        <v>840</v>
      </c>
      <c r="C501" s="13">
        <v>1900170</v>
      </c>
      <c r="D501" s="14" t="s">
        <v>860</v>
      </c>
      <c r="E501" s="15" t="s">
        <v>10</v>
      </c>
      <c r="F501" s="16" t="s">
        <v>842</v>
      </c>
      <c r="G501" s="17" t="s">
        <v>861</v>
      </c>
      <c r="H501" s="18" t="s">
        <v>862</v>
      </c>
      <c r="I501" s="19">
        <v>1</v>
      </c>
      <c r="J501" s="20">
        <v>100</v>
      </c>
      <c r="K501" s="31"/>
      <c r="L501" s="35"/>
    </row>
    <row r="502" spans="1:12" ht="24" x14ac:dyDescent="0.15">
      <c r="A502" s="11">
        <v>503</v>
      </c>
      <c r="B502" s="21" t="s">
        <v>840</v>
      </c>
      <c r="C502" s="22">
        <v>1980813</v>
      </c>
      <c r="D502" s="23" t="s">
        <v>863</v>
      </c>
      <c r="E502" s="24" t="s">
        <v>10</v>
      </c>
      <c r="F502" s="25"/>
      <c r="G502" s="23" t="s">
        <v>864</v>
      </c>
      <c r="H502" s="26" t="str">
        <f>"2005/01/27"</f>
        <v>2005/01/27</v>
      </c>
      <c r="I502" s="27">
        <v>2646</v>
      </c>
      <c r="J502" s="28">
        <v>100</v>
      </c>
      <c r="K502" s="32"/>
      <c r="L502" s="35"/>
    </row>
    <row r="503" spans="1:12" ht="24" x14ac:dyDescent="0.15">
      <c r="A503" s="11">
        <v>504</v>
      </c>
      <c r="B503" s="21" t="s">
        <v>840</v>
      </c>
      <c r="C503" s="22">
        <v>1935523</v>
      </c>
      <c r="D503" s="23" t="s">
        <v>865</v>
      </c>
      <c r="E503" s="24" t="s">
        <v>10</v>
      </c>
      <c r="F503" s="25"/>
      <c r="G503" s="23" t="s">
        <v>866</v>
      </c>
      <c r="H503" s="26" t="str">
        <f>"2002/09/19"</f>
        <v>2002/09/19</v>
      </c>
      <c r="I503" s="27">
        <v>4536</v>
      </c>
      <c r="J503" s="28">
        <v>100</v>
      </c>
      <c r="K503" s="32"/>
      <c r="L503" s="35"/>
    </row>
    <row r="504" spans="1:12" ht="24" x14ac:dyDescent="0.15">
      <c r="A504" s="11">
        <v>505</v>
      </c>
      <c r="B504" s="21" t="s">
        <v>840</v>
      </c>
      <c r="C504" s="22">
        <v>1916140</v>
      </c>
      <c r="D504" s="23" t="s">
        <v>867</v>
      </c>
      <c r="E504" s="24" t="s">
        <v>67</v>
      </c>
      <c r="F504" s="25"/>
      <c r="G504" s="23" t="s">
        <v>868</v>
      </c>
      <c r="H504" s="26" t="str">
        <f>"2000/08/08"</f>
        <v>2000/08/08</v>
      </c>
      <c r="I504" s="27">
        <v>3141</v>
      </c>
      <c r="J504" s="28">
        <v>100</v>
      </c>
      <c r="K504" s="32"/>
      <c r="L504" s="35"/>
    </row>
    <row r="505" spans="1:12" ht="24" x14ac:dyDescent="0.15">
      <c r="A505" s="11">
        <v>506</v>
      </c>
      <c r="B505" s="21" t="s">
        <v>840</v>
      </c>
      <c r="C505" s="22">
        <v>1931891</v>
      </c>
      <c r="D505" s="23" t="s">
        <v>869</v>
      </c>
      <c r="E505" s="24" t="s">
        <v>10</v>
      </c>
      <c r="F505" s="25"/>
      <c r="G505" s="23" t="s">
        <v>870</v>
      </c>
      <c r="H505" s="26" t="str">
        <f>"2001/02/02"</f>
        <v>2001/02/02</v>
      </c>
      <c r="I505" s="27">
        <v>6220</v>
      </c>
      <c r="J505" s="28">
        <v>100</v>
      </c>
      <c r="K505" s="32"/>
      <c r="L505" s="35"/>
    </row>
    <row r="506" spans="1:12" ht="24" x14ac:dyDescent="0.15">
      <c r="A506" s="11">
        <v>507</v>
      </c>
      <c r="B506" s="21" t="s">
        <v>840</v>
      </c>
      <c r="C506" s="22">
        <v>1948974</v>
      </c>
      <c r="D506" s="23" t="s">
        <v>871</v>
      </c>
      <c r="E506" s="24" t="s">
        <v>10</v>
      </c>
      <c r="F506" s="25"/>
      <c r="G506" s="23" t="s">
        <v>872</v>
      </c>
      <c r="H506" s="26" t="str">
        <f>"2003/04/22"</f>
        <v>2003/04/22</v>
      </c>
      <c r="I506" s="27">
        <v>1</v>
      </c>
      <c r="J506" s="28">
        <v>100</v>
      </c>
      <c r="K506" s="32"/>
      <c r="L506" s="35"/>
    </row>
    <row r="507" spans="1:12" ht="24" x14ac:dyDescent="0.15">
      <c r="A507" s="11">
        <v>508</v>
      </c>
      <c r="B507" s="21" t="s">
        <v>840</v>
      </c>
      <c r="C507" s="22">
        <v>1982503</v>
      </c>
      <c r="D507" s="23" t="s">
        <v>873</v>
      </c>
      <c r="E507" s="24" t="s">
        <v>10</v>
      </c>
      <c r="F507" s="25"/>
      <c r="G507" s="23" t="s">
        <v>874</v>
      </c>
      <c r="H507" s="26" t="str">
        <f>"2005/05/31"</f>
        <v>2005/05/31</v>
      </c>
      <c r="I507" s="27">
        <v>2079</v>
      </c>
      <c r="J507" s="28">
        <v>100</v>
      </c>
      <c r="K507" s="32"/>
      <c r="L507" s="35"/>
    </row>
    <row r="508" spans="1:12" ht="24" x14ac:dyDescent="0.15">
      <c r="A508" s="11">
        <v>509</v>
      </c>
      <c r="B508" s="21" t="s">
        <v>840</v>
      </c>
      <c r="C508" s="22">
        <v>1903638</v>
      </c>
      <c r="D508" s="23" t="s">
        <v>875</v>
      </c>
      <c r="E508" s="24" t="s">
        <v>10</v>
      </c>
      <c r="F508" s="25"/>
      <c r="G508" s="23" t="s">
        <v>876</v>
      </c>
      <c r="H508" s="26" t="str">
        <f>"1999/03/24"</f>
        <v>1999/03/24</v>
      </c>
      <c r="I508" s="27">
        <v>2362</v>
      </c>
      <c r="J508" s="28">
        <v>100</v>
      </c>
      <c r="K508" s="32"/>
      <c r="L508" s="35"/>
    </row>
    <row r="509" spans="1:12" ht="36" x14ac:dyDescent="0.15">
      <c r="A509" s="11">
        <v>510</v>
      </c>
      <c r="B509" s="21" t="s">
        <v>840</v>
      </c>
      <c r="C509" s="22">
        <v>1908480</v>
      </c>
      <c r="D509" s="23" t="s">
        <v>877</v>
      </c>
      <c r="E509" s="24" t="s">
        <v>10</v>
      </c>
      <c r="F509" s="25"/>
      <c r="G509" s="23" t="s">
        <v>878</v>
      </c>
      <c r="H509" s="26" t="str">
        <f>"2000/08/31"</f>
        <v>2000/08/31</v>
      </c>
      <c r="I509" s="27">
        <v>2268</v>
      </c>
      <c r="J509" s="28">
        <v>100</v>
      </c>
      <c r="K509" s="32"/>
      <c r="L509" s="35"/>
    </row>
    <row r="510" spans="1:12" ht="24" x14ac:dyDescent="0.15">
      <c r="A510" s="11">
        <v>511</v>
      </c>
      <c r="B510" s="21" t="s">
        <v>840</v>
      </c>
      <c r="C510" s="22">
        <v>533287</v>
      </c>
      <c r="D510" s="23" t="s">
        <v>879</v>
      </c>
      <c r="E510" s="24" t="s">
        <v>10</v>
      </c>
      <c r="F510" s="25"/>
      <c r="G510" s="23" t="s">
        <v>880</v>
      </c>
      <c r="H510" s="26" t="str">
        <f>"1995/02/17"</f>
        <v>1995/02/17</v>
      </c>
      <c r="I510" s="27">
        <v>3893</v>
      </c>
      <c r="J510" s="28">
        <v>100</v>
      </c>
      <c r="K510" s="32"/>
      <c r="L510" s="35"/>
    </row>
    <row r="511" spans="1:12" ht="24" x14ac:dyDescent="0.15">
      <c r="A511" s="11">
        <v>512</v>
      </c>
      <c r="B511" s="21" t="s">
        <v>840</v>
      </c>
      <c r="C511" s="22">
        <v>1981957</v>
      </c>
      <c r="D511" s="23" t="s">
        <v>881</v>
      </c>
      <c r="E511" s="24" t="s">
        <v>10</v>
      </c>
      <c r="F511" s="25"/>
      <c r="G511" s="23" t="s">
        <v>882</v>
      </c>
      <c r="H511" s="26" t="str">
        <f>"2005/03/08"</f>
        <v>2005/03/08</v>
      </c>
      <c r="I511" s="27">
        <v>4725</v>
      </c>
      <c r="J511" s="28">
        <v>100</v>
      </c>
      <c r="K511" s="32"/>
      <c r="L511" s="35"/>
    </row>
    <row r="512" spans="1:12" ht="24" x14ac:dyDescent="0.15">
      <c r="A512" s="11">
        <v>513</v>
      </c>
      <c r="B512" s="21" t="s">
        <v>840</v>
      </c>
      <c r="C512" s="22">
        <v>1981940</v>
      </c>
      <c r="D512" s="23" t="s">
        <v>883</v>
      </c>
      <c r="E512" s="24" t="s">
        <v>10</v>
      </c>
      <c r="F512" s="25"/>
      <c r="G512" s="23" t="s">
        <v>884</v>
      </c>
      <c r="H512" s="26" t="str">
        <f>"2005/03/08"</f>
        <v>2005/03/08</v>
      </c>
      <c r="I512" s="27">
        <v>4725</v>
      </c>
      <c r="J512" s="28">
        <v>100</v>
      </c>
      <c r="K512" s="32"/>
      <c r="L512" s="35"/>
    </row>
    <row r="513" spans="1:12" ht="24" x14ac:dyDescent="0.15">
      <c r="A513" s="11">
        <v>514</v>
      </c>
      <c r="B513" s="21" t="s">
        <v>840</v>
      </c>
      <c r="C513" s="22">
        <v>3901663</v>
      </c>
      <c r="D513" s="23" t="s">
        <v>885</v>
      </c>
      <c r="E513" s="24" t="s">
        <v>10</v>
      </c>
      <c r="F513" s="25"/>
      <c r="G513" s="23" t="s">
        <v>886</v>
      </c>
      <c r="H513" s="26" t="str">
        <f>"2005/03/30"</f>
        <v>2005/03/30</v>
      </c>
      <c r="I513" s="27">
        <v>1</v>
      </c>
      <c r="J513" s="28">
        <v>100</v>
      </c>
      <c r="K513" s="32"/>
      <c r="L513" s="35"/>
    </row>
    <row r="514" spans="1:12" ht="24" x14ac:dyDescent="0.15">
      <c r="A514" s="11">
        <v>515</v>
      </c>
      <c r="B514" s="21" t="s">
        <v>840</v>
      </c>
      <c r="C514" s="22">
        <v>9200007758</v>
      </c>
      <c r="D514" s="23" t="s">
        <v>887</v>
      </c>
      <c r="E514" s="24" t="s">
        <v>888</v>
      </c>
      <c r="F514" s="25"/>
      <c r="G514" s="23" t="s">
        <v>889</v>
      </c>
      <c r="H514" s="26" t="str">
        <f>"2011/04/01"</f>
        <v>2011/04/01</v>
      </c>
      <c r="I514" s="27">
        <v>1</v>
      </c>
      <c r="J514" s="28">
        <v>100</v>
      </c>
      <c r="K514" s="32"/>
      <c r="L514" s="35"/>
    </row>
    <row r="515" spans="1:12" ht="24" x14ac:dyDescent="0.15">
      <c r="A515" s="11">
        <v>516</v>
      </c>
      <c r="B515" s="21" t="s">
        <v>840</v>
      </c>
      <c r="C515" s="22">
        <v>1957723</v>
      </c>
      <c r="D515" s="23" t="s">
        <v>890</v>
      </c>
      <c r="E515" s="24" t="s">
        <v>282</v>
      </c>
      <c r="F515" s="25"/>
      <c r="G515" s="23" t="s">
        <v>891</v>
      </c>
      <c r="H515" s="26" t="str">
        <f>"2003/10/23"</f>
        <v>2003/10/23</v>
      </c>
      <c r="I515" s="27">
        <v>1</v>
      </c>
      <c r="J515" s="28">
        <v>100</v>
      </c>
      <c r="K515" s="32"/>
      <c r="L515" s="35"/>
    </row>
    <row r="516" spans="1:12" ht="24" x14ac:dyDescent="0.15">
      <c r="A516" s="11">
        <v>517</v>
      </c>
      <c r="B516" s="21" t="s">
        <v>840</v>
      </c>
      <c r="C516" s="22">
        <v>1909951</v>
      </c>
      <c r="D516" s="23" t="s">
        <v>892</v>
      </c>
      <c r="E516" s="24" t="s">
        <v>10</v>
      </c>
      <c r="F516" s="25"/>
      <c r="G516" s="23" t="s">
        <v>893</v>
      </c>
      <c r="H516" s="26" t="str">
        <f>"2000/07/13"</f>
        <v>2000/07/13</v>
      </c>
      <c r="I516" s="27">
        <v>2457</v>
      </c>
      <c r="J516" s="28">
        <v>100</v>
      </c>
      <c r="K516" s="32"/>
      <c r="L516" s="35"/>
    </row>
    <row r="517" spans="1:12" x14ac:dyDescent="0.15">
      <c r="A517" s="11">
        <v>518</v>
      </c>
      <c r="B517" s="21" t="s">
        <v>840</v>
      </c>
      <c r="C517" s="22">
        <v>2105802</v>
      </c>
      <c r="D517" s="23" t="s">
        <v>894</v>
      </c>
      <c r="E517" s="24" t="s">
        <v>10</v>
      </c>
      <c r="F517" s="25"/>
      <c r="G517" s="23" t="s">
        <v>895</v>
      </c>
      <c r="H517" s="26" t="str">
        <f>"1999/05/31"</f>
        <v>1999/05/31</v>
      </c>
      <c r="I517" s="27">
        <v>3685</v>
      </c>
      <c r="J517" s="28">
        <v>100</v>
      </c>
      <c r="K517" s="32"/>
      <c r="L517" s="35"/>
    </row>
    <row r="518" spans="1:12" ht="24" x14ac:dyDescent="0.15">
      <c r="A518" s="11">
        <v>519</v>
      </c>
      <c r="B518" s="21" t="s">
        <v>840</v>
      </c>
      <c r="C518" s="22">
        <v>1900149</v>
      </c>
      <c r="D518" s="23" t="s">
        <v>896</v>
      </c>
      <c r="E518" s="24" t="s">
        <v>10</v>
      </c>
      <c r="F518" s="25"/>
      <c r="G518" s="23" t="s">
        <v>897</v>
      </c>
      <c r="H518" s="26" t="str">
        <f>"1998/04/01"</f>
        <v>1998/04/01</v>
      </c>
      <c r="I518" s="27">
        <v>3718</v>
      </c>
      <c r="J518" s="28">
        <v>100</v>
      </c>
      <c r="K518" s="32"/>
      <c r="L518" s="35"/>
    </row>
    <row r="519" spans="1:12" ht="24" x14ac:dyDescent="0.15">
      <c r="A519" s="11">
        <v>520</v>
      </c>
      <c r="B519" s="21" t="s">
        <v>840</v>
      </c>
      <c r="C519" s="22">
        <v>1987560</v>
      </c>
      <c r="D519" s="23" t="s">
        <v>898</v>
      </c>
      <c r="E519" s="24" t="s">
        <v>10</v>
      </c>
      <c r="F519" s="25"/>
      <c r="G519" s="23" t="s">
        <v>899</v>
      </c>
      <c r="H519" s="26" t="str">
        <f>"2006/10/12"</f>
        <v>2006/10/12</v>
      </c>
      <c r="I519" s="27">
        <v>1071</v>
      </c>
      <c r="J519" s="28">
        <v>100</v>
      </c>
      <c r="K519" s="32"/>
      <c r="L519" s="35"/>
    </row>
    <row r="520" spans="1:12" ht="36" x14ac:dyDescent="0.15">
      <c r="A520" s="11">
        <v>521</v>
      </c>
      <c r="B520" s="21" t="s">
        <v>840</v>
      </c>
      <c r="C520" s="22">
        <v>1920000</v>
      </c>
      <c r="D520" s="23" t="s">
        <v>900</v>
      </c>
      <c r="E520" s="24" t="s">
        <v>901</v>
      </c>
      <c r="F520" s="25"/>
      <c r="G520" s="23" t="s">
        <v>902</v>
      </c>
      <c r="H520" s="26" t="str">
        <f>"2001/01/11"</f>
        <v>2001/01/11</v>
      </c>
      <c r="I520" s="27">
        <v>4028</v>
      </c>
      <c r="J520" s="28">
        <v>100</v>
      </c>
      <c r="K520" s="32"/>
      <c r="L520" s="35"/>
    </row>
    <row r="521" spans="1:12" ht="48" x14ac:dyDescent="0.15">
      <c r="A521" s="11">
        <v>522</v>
      </c>
      <c r="B521" s="21" t="s">
        <v>840</v>
      </c>
      <c r="C521" s="22">
        <v>1934984</v>
      </c>
      <c r="D521" s="23" t="s">
        <v>903</v>
      </c>
      <c r="E521" s="24" t="s">
        <v>67</v>
      </c>
      <c r="F521" s="25"/>
      <c r="G521" s="23" t="s">
        <v>904</v>
      </c>
      <c r="H521" s="26" t="str">
        <f>"2002/07/22"</f>
        <v>2002/07/22</v>
      </c>
      <c r="I521" s="27">
        <v>3500</v>
      </c>
      <c r="J521" s="28">
        <v>100</v>
      </c>
      <c r="K521" s="32"/>
      <c r="L521" s="35"/>
    </row>
    <row r="522" spans="1:12" ht="24" x14ac:dyDescent="0.15">
      <c r="A522" s="11">
        <v>523</v>
      </c>
      <c r="B522" s="21" t="s">
        <v>840</v>
      </c>
      <c r="C522" s="22">
        <v>1908848</v>
      </c>
      <c r="D522" s="23" t="s">
        <v>905</v>
      </c>
      <c r="E522" s="24" t="s">
        <v>10</v>
      </c>
      <c r="F522" s="25"/>
      <c r="G522" s="23" t="s">
        <v>906</v>
      </c>
      <c r="H522" s="26" t="str">
        <f>"1999/12/09"</f>
        <v>1999/12/09</v>
      </c>
      <c r="I522" s="27">
        <v>2646</v>
      </c>
      <c r="J522" s="28">
        <v>100</v>
      </c>
      <c r="K522" s="32"/>
      <c r="L522" s="35"/>
    </row>
    <row r="523" spans="1:12" ht="24" x14ac:dyDescent="0.15">
      <c r="A523" s="11">
        <v>524</v>
      </c>
      <c r="B523" s="21" t="s">
        <v>840</v>
      </c>
      <c r="C523" s="22">
        <v>2154008</v>
      </c>
      <c r="D523" s="23" t="s">
        <v>907</v>
      </c>
      <c r="E523" s="24" t="s">
        <v>10</v>
      </c>
      <c r="F523" s="25"/>
      <c r="G523" s="23" t="s">
        <v>908</v>
      </c>
      <c r="H523" s="26" t="str">
        <f>"2000/05/25"</f>
        <v>2000/05/25</v>
      </c>
      <c r="I523" s="27">
        <v>1323</v>
      </c>
      <c r="J523" s="28">
        <v>100</v>
      </c>
      <c r="K523" s="32"/>
      <c r="L523" s="35"/>
    </row>
    <row r="524" spans="1:12" ht="24" x14ac:dyDescent="0.15">
      <c r="A524" s="11">
        <v>525</v>
      </c>
      <c r="B524" s="21" t="s">
        <v>840</v>
      </c>
      <c r="C524" s="22">
        <v>2129358</v>
      </c>
      <c r="D524" s="23" t="s">
        <v>909</v>
      </c>
      <c r="E524" s="24" t="s">
        <v>10</v>
      </c>
      <c r="F524" s="25"/>
      <c r="G524" s="23" t="s">
        <v>910</v>
      </c>
      <c r="H524" s="26" t="str">
        <f>"2000/01/24"</f>
        <v>2000/01/24</v>
      </c>
      <c r="I524" s="27">
        <v>661</v>
      </c>
      <c r="J524" s="28">
        <v>100</v>
      </c>
      <c r="K524" s="32"/>
      <c r="L524" s="35"/>
    </row>
    <row r="525" spans="1:12" ht="24" x14ac:dyDescent="0.15">
      <c r="A525" s="11">
        <v>526</v>
      </c>
      <c r="B525" s="21" t="s">
        <v>840</v>
      </c>
      <c r="C525" s="22">
        <v>1909579</v>
      </c>
      <c r="D525" s="23" t="s">
        <v>911</v>
      </c>
      <c r="E525" s="24" t="s">
        <v>10</v>
      </c>
      <c r="F525" s="25"/>
      <c r="G525" s="23" t="s">
        <v>912</v>
      </c>
      <c r="H525" s="26" t="str">
        <f>"2000/05/26"</f>
        <v>2000/05/26</v>
      </c>
      <c r="I525" s="27">
        <v>5481</v>
      </c>
      <c r="J525" s="28">
        <v>100</v>
      </c>
      <c r="K525" s="32"/>
      <c r="L525" s="35"/>
    </row>
    <row r="526" spans="1:12" ht="24" x14ac:dyDescent="0.15">
      <c r="A526" s="11">
        <v>527</v>
      </c>
      <c r="B526" s="21" t="s">
        <v>840</v>
      </c>
      <c r="C526" s="22">
        <v>1909258</v>
      </c>
      <c r="D526" s="23" t="s">
        <v>913</v>
      </c>
      <c r="E526" s="24" t="s">
        <v>10</v>
      </c>
      <c r="F526" s="25"/>
      <c r="G526" s="23" t="s">
        <v>914</v>
      </c>
      <c r="H526" s="26" t="str">
        <f>"2000/07/13"</f>
        <v>2000/07/13</v>
      </c>
      <c r="I526" s="27">
        <v>1418</v>
      </c>
      <c r="J526" s="28">
        <v>100</v>
      </c>
      <c r="K526" s="32"/>
      <c r="L526" s="35"/>
    </row>
    <row r="527" spans="1:12" ht="24" x14ac:dyDescent="0.15">
      <c r="A527" s="11">
        <v>528</v>
      </c>
      <c r="B527" s="21" t="s">
        <v>840</v>
      </c>
      <c r="C527" s="22">
        <v>1311754</v>
      </c>
      <c r="D527" s="23" t="s">
        <v>915</v>
      </c>
      <c r="E527" s="24" t="s">
        <v>10</v>
      </c>
      <c r="F527" s="25"/>
      <c r="G527" s="23" t="s">
        <v>916</v>
      </c>
      <c r="H527" s="26" t="str">
        <f>"1996/04/04"</f>
        <v>1996/04/04</v>
      </c>
      <c r="I527" s="27">
        <v>585</v>
      </c>
      <c r="J527" s="28">
        <v>100</v>
      </c>
      <c r="K527" s="32"/>
      <c r="L527" s="35"/>
    </row>
    <row r="528" spans="1:12" ht="24" x14ac:dyDescent="0.15">
      <c r="A528" s="11">
        <v>529</v>
      </c>
      <c r="B528" s="12" t="s">
        <v>840</v>
      </c>
      <c r="C528" s="13">
        <v>2313757</v>
      </c>
      <c r="D528" s="14" t="s">
        <v>917</v>
      </c>
      <c r="E528" s="15" t="s">
        <v>10</v>
      </c>
      <c r="F528" s="16" t="s">
        <v>842</v>
      </c>
      <c r="G528" s="17" t="s">
        <v>918</v>
      </c>
      <c r="H528" s="18" t="s">
        <v>919</v>
      </c>
      <c r="I528" s="19">
        <v>1</v>
      </c>
      <c r="J528" s="20">
        <v>100</v>
      </c>
      <c r="K528" s="31"/>
      <c r="L528" s="35"/>
    </row>
    <row r="529" spans="1:12" ht="24" x14ac:dyDescent="0.15">
      <c r="A529" s="11">
        <v>530</v>
      </c>
      <c r="B529" s="21" t="s">
        <v>840</v>
      </c>
      <c r="C529" s="22">
        <v>1949407</v>
      </c>
      <c r="D529" s="23" t="s">
        <v>920</v>
      </c>
      <c r="E529" s="24" t="s">
        <v>673</v>
      </c>
      <c r="F529" s="25"/>
      <c r="G529" s="23" t="s">
        <v>921</v>
      </c>
      <c r="H529" s="26" t="str">
        <f>"2003/05/16"</f>
        <v>2003/05/16</v>
      </c>
      <c r="I529" s="27">
        <v>2362</v>
      </c>
      <c r="J529" s="28">
        <v>100</v>
      </c>
      <c r="K529" s="32" t="s">
        <v>26</v>
      </c>
      <c r="L529" s="35"/>
    </row>
    <row r="530" spans="1:12" ht="24" x14ac:dyDescent="0.15">
      <c r="A530" s="11">
        <v>531</v>
      </c>
      <c r="B530" s="21" t="s">
        <v>840</v>
      </c>
      <c r="C530" s="22">
        <v>1949391</v>
      </c>
      <c r="D530" s="23" t="s">
        <v>920</v>
      </c>
      <c r="E530" s="24" t="s">
        <v>306</v>
      </c>
      <c r="F530" s="25"/>
      <c r="G530" s="23" t="s">
        <v>922</v>
      </c>
      <c r="H530" s="26" t="str">
        <f>"2003/05/16"</f>
        <v>2003/05/16</v>
      </c>
      <c r="I530" s="27">
        <v>2362</v>
      </c>
      <c r="J530" s="28">
        <v>100</v>
      </c>
      <c r="K530" s="32" t="s">
        <v>26</v>
      </c>
      <c r="L530" s="35"/>
    </row>
    <row r="531" spans="1:12" ht="24" x14ac:dyDescent="0.15">
      <c r="A531" s="11">
        <v>532</v>
      </c>
      <c r="B531" s="21" t="s">
        <v>840</v>
      </c>
      <c r="C531" s="22">
        <v>9100005908</v>
      </c>
      <c r="D531" s="23" t="s">
        <v>923</v>
      </c>
      <c r="E531" s="24" t="s">
        <v>10</v>
      </c>
      <c r="F531" s="25"/>
      <c r="G531" s="23" t="s">
        <v>924</v>
      </c>
      <c r="H531" s="26" t="str">
        <f>"2010/12/10"</f>
        <v>2010/12/10</v>
      </c>
      <c r="I531" s="27">
        <v>1</v>
      </c>
      <c r="J531" s="28">
        <v>100</v>
      </c>
      <c r="K531" s="32"/>
      <c r="L531" s="35"/>
    </row>
    <row r="532" spans="1:12" ht="24" x14ac:dyDescent="0.15">
      <c r="A532" s="11">
        <v>533</v>
      </c>
      <c r="B532" s="21" t="s">
        <v>840</v>
      </c>
      <c r="C532" s="22">
        <v>3908891</v>
      </c>
      <c r="D532" s="23" t="s">
        <v>925</v>
      </c>
      <c r="E532" s="24" t="s">
        <v>10</v>
      </c>
      <c r="F532" s="25"/>
      <c r="G532" s="23" t="s">
        <v>926</v>
      </c>
      <c r="H532" s="26" t="str">
        <f>"2000/03/31"</f>
        <v>2000/03/31</v>
      </c>
      <c r="I532" s="27">
        <v>1</v>
      </c>
      <c r="J532" s="28">
        <v>100</v>
      </c>
      <c r="K532" s="32" t="s">
        <v>26</v>
      </c>
      <c r="L532" s="35"/>
    </row>
    <row r="533" spans="1:12" ht="24" x14ac:dyDescent="0.15">
      <c r="A533" s="11">
        <v>534</v>
      </c>
      <c r="B533" s="21" t="s">
        <v>840</v>
      </c>
      <c r="C533" s="22">
        <v>1900408</v>
      </c>
      <c r="D533" s="23" t="s">
        <v>927</v>
      </c>
      <c r="E533" s="24" t="s">
        <v>10</v>
      </c>
      <c r="F533" s="25"/>
      <c r="G533" s="23" t="s">
        <v>928</v>
      </c>
      <c r="H533" s="26" t="str">
        <f>"1998/04/01"</f>
        <v>1998/04/01</v>
      </c>
      <c r="I533" s="27">
        <v>2266</v>
      </c>
      <c r="J533" s="28">
        <v>100</v>
      </c>
      <c r="K533" s="32" t="s">
        <v>26</v>
      </c>
      <c r="L533" s="35"/>
    </row>
    <row r="534" spans="1:12" ht="24" x14ac:dyDescent="0.15">
      <c r="A534" s="11">
        <v>535</v>
      </c>
      <c r="B534" s="21" t="s">
        <v>840</v>
      </c>
      <c r="C534" s="22">
        <v>1900385</v>
      </c>
      <c r="D534" s="23" t="s">
        <v>929</v>
      </c>
      <c r="E534" s="24" t="s">
        <v>10</v>
      </c>
      <c r="F534" s="25"/>
      <c r="G534" s="23" t="s">
        <v>930</v>
      </c>
      <c r="H534" s="26" t="str">
        <f>"1998/04/01"</f>
        <v>1998/04/01</v>
      </c>
      <c r="I534" s="27">
        <v>2266</v>
      </c>
      <c r="J534" s="28">
        <v>100</v>
      </c>
      <c r="K534" s="32" t="s">
        <v>26</v>
      </c>
      <c r="L534" s="35"/>
    </row>
    <row r="535" spans="1:12" ht="24" x14ac:dyDescent="0.15">
      <c r="A535" s="11">
        <v>536</v>
      </c>
      <c r="B535" s="21" t="s">
        <v>840</v>
      </c>
      <c r="C535" s="22">
        <v>1900378</v>
      </c>
      <c r="D535" s="23" t="s">
        <v>931</v>
      </c>
      <c r="E535" s="24" t="s">
        <v>10</v>
      </c>
      <c r="F535" s="25"/>
      <c r="G535" s="23" t="s">
        <v>932</v>
      </c>
      <c r="H535" s="26" t="str">
        <f>"1998/04/01"</f>
        <v>1998/04/01</v>
      </c>
      <c r="I535" s="27">
        <v>2266</v>
      </c>
      <c r="J535" s="28">
        <v>100</v>
      </c>
      <c r="K535" s="32" t="s">
        <v>26</v>
      </c>
      <c r="L535" s="35"/>
    </row>
    <row r="536" spans="1:12" ht="24" x14ac:dyDescent="0.15">
      <c r="A536" s="11">
        <v>537</v>
      </c>
      <c r="B536" s="21" t="s">
        <v>840</v>
      </c>
      <c r="C536" s="22">
        <v>1900361</v>
      </c>
      <c r="D536" s="23" t="s">
        <v>933</v>
      </c>
      <c r="E536" s="24" t="s">
        <v>10</v>
      </c>
      <c r="F536" s="25"/>
      <c r="G536" s="23" t="s">
        <v>934</v>
      </c>
      <c r="H536" s="26" t="str">
        <f>"1998/04/01"</f>
        <v>1998/04/01</v>
      </c>
      <c r="I536" s="27">
        <v>2266</v>
      </c>
      <c r="J536" s="28">
        <v>100</v>
      </c>
      <c r="K536" s="32" t="s">
        <v>26</v>
      </c>
      <c r="L536" s="35"/>
    </row>
    <row r="537" spans="1:12" x14ac:dyDescent="0.15">
      <c r="A537" s="11">
        <v>538</v>
      </c>
      <c r="B537" s="21" t="s">
        <v>840</v>
      </c>
      <c r="C537" s="22">
        <v>841375</v>
      </c>
      <c r="D537" s="23" t="s">
        <v>935</v>
      </c>
      <c r="E537" s="24" t="s">
        <v>10</v>
      </c>
      <c r="F537" s="25"/>
      <c r="G537" s="23" t="s">
        <v>936</v>
      </c>
      <c r="H537" s="26" t="str">
        <f>"1995/06/17"</f>
        <v>1995/06/17</v>
      </c>
      <c r="I537" s="27">
        <v>2250</v>
      </c>
      <c r="J537" s="28">
        <v>100</v>
      </c>
      <c r="K537" s="32"/>
      <c r="L537" s="35"/>
    </row>
    <row r="538" spans="1:12" ht="24" x14ac:dyDescent="0.15">
      <c r="A538" s="11">
        <v>539</v>
      </c>
      <c r="B538" s="21" t="s">
        <v>840</v>
      </c>
      <c r="C538" s="22">
        <v>518031</v>
      </c>
      <c r="D538" s="23" t="s">
        <v>937</v>
      </c>
      <c r="E538" s="24" t="s">
        <v>10</v>
      </c>
      <c r="F538" s="25"/>
      <c r="G538" s="23" t="s">
        <v>938</v>
      </c>
      <c r="H538" s="26" t="str">
        <f>"1995/01/13"</f>
        <v>1995/01/13</v>
      </c>
      <c r="I538" s="27">
        <v>3600</v>
      </c>
      <c r="J538" s="28">
        <v>100</v>
      </c>
      <c r="K538" s="32"/>
      <c r="L538" s="35"/>
    </row>
    <row r="539" spans="1:12" ht="24" x14ac:dyDescent="0.15">
      <c r="A539" s="11">
        <v>540</v>
      </c>
      <c r="B539" s="21" t="s">
        <v>840</v>
      </c>
      <c r="C539" s="22">
        <v>1044621</v>
      </c>
      <c r="D539" s="23" t="s">
        <v>937</v>
      </c>
      <c r="E539" s="24" t="s">
        <v>10</v>
      </c>
      <c r="F539" s="25"/>
      <c r="G539" s="23" t="s">
        <v>938</v>
      </c>
      <c r="H539" s="26" t="str">
        <f>"1996/03/29"</f>
        <v>1996/03/29</v>
      </c>
      <c r="I539" s="27">
        <v>3148</v>
      </c>
      <c r="J539" s="28">
        <v>100</v>
      </c>
      <c r="K539" s="32"/>
      <c r="L539" s="35"/>
    </row>
    <row r="540" spans="1:12" ht="24" x14ac:dyDescent="0.15">
      <c r="A540" s="11">
        <v>541</v>
      </c>
      <c r="B540" s="12" t="s">
        <v>840</v>
      </c>
      <c r="C540" s="13">
        <v>2671208</v>
      </c>
      <c r="D540" s="14" t="s">
        <v>939</v>
      </c>
      <c r="E540" s="15" t="s">
        <v>10</v>
      </c>
      <c r="F540" s="16" t="s">
        <v>842</v>
      </c>
      <c r="G540" s="17" t="s">
        <v>940</v>
      </c>
      <c r="H540" s="18" t="s">
        <v>941</v>
      </c>
      <c r="I540" s="19">
        <v>2079</v>
      </c>
      <c r="J540" s="20">
        <v>100</v>
      </c>
      <c r="K540" s="31"/>
      <c r="L540" s="35"/>
    </row>
    <row r="541" spans="1:12" ht="24" x14ac:dyDescent="0.15">
      <c r="A541" s="11">
        <v>542</v>
      </c>
      <c r="B541" s="21" t="s">
        <v>840</v>
      </c>
      <c r="C541" s="22">
        <v>3907627</v>
      </c>
      <c r="D541" s="23" t="s">
        <v>942</v>
      </c>
      <c r="E541" s="24" t="s">
        <v>10</v>
      </c>
      <c r="F541" s="25" t="s">
        <v>943</v>
      </c>
      <c r="G541" s="23" t="s">
        <v>944</v>
      </c>
      <c r="H541" s="26" t="str">
        <f>"2000/04/01"</f>
        <v>2000/04/01</v>
      </c>
      <c r="I541" s="27">
        <v>1</v>
      </c>
      <c r="J541" s="28">
        <v>100</v>
      </c>
      <c r="K541" s="32"/>
      <c r="L541" s="35"/>
    </row>
    <row r="542" spans="1:12" ht="24" x14ac:dyDescent="0.15">
      <c r="A542" s="11">
        <v>543</v>
      </c>
      <c r="B542" s="21" t="s">
        <v>945</v>
      </c>
      <c r="C542" s="22">
        <v>1987348</v>
      </c>
      <c r="D542" s="23" t="s">
        <v>946</v>
      </c>
      <c r="E542" s="24" t="s">
        <v>10</v>
      </c>
      <c r="F542" s="25"/>
      <c r="G542" s="23" t="s">
        <v>947</v>
      </c>
      <c r="H542" s="26" t="s">
        <v>948</v>
      </c>
      <c r="I542" s="27">
        <v>1</v>
      </c>
      <c r="J542" s="28">
        <v>100</v>
      </c>
      <c r="K542" s="32"/>
      <c r="L542" s="35"/>
    </row>
    <row r="543" spans="1:12" ht="36" x14ac:dyDescent="0.15">
      <c r="A543" s="11">
        <v>544</v>
      </c>
      <c r="B543" s="21" t="s">
        <v>840</v>
      </c>
      <c r="C543" s="22">
        <v>1958089</v>
      </c>
      <c r="D543" s="23" t="s">
        <v>949</v>
      </c>
      <c r="E543" s="24" t="s">
        <v>67</v>
      </c>
      <c r="F543" s="25"/>
      <c r="G543" s="23" t="s">
        <v>950</v>
      </c>
      <c r="H543" s="26" t="str">
        <f>"2007/02/01"</f>
        <v>2007/02/01</v>
      </c>
      <c r="I543" s="27">
        <v>4519</v>
      </c>
      <c r="J543" s="28">
        <v>100</v>
      </c>
      <c r="K543" s="32"/>
      <c r="L543" s="35"/>
    </row>
    <row r="544" spans="1:12" ht="36" x14ac:dyDescent="0.15">
      <c r="A544" s="11">
        <v>545</v>
      </c>
      <c r="B544" s="21" t="s">
        <v>840</v>
      </c>
      <c r="C544" s="22">
        <v>1868203</v>
      </c>
      <c r="D544" s="23" t="s">
        <v>951</v>
      </c>
      <c r="E544" s="24" t="s">
        <v>10</v>
      </c>
      <c r="F544" s="25"/>
      <c r="G544" s="23" t="s">
        <v>952</v>
      </c>
      <c r="H544" s="26" t="str">
        <f>"1999/04/12"</f>
        <v>1999/04/12</v>
      </c>
      <c r="I544" s="27">
        <v>4120</v>
      </c>
      <c r="J544" s="28">
        <v>100</v>
      </c>
      <c r="K544" s="32"/>
      <c r="L544" s="35"/>
    </row>
    <row r="545" spans="1:12" ht="24" x14ac:dyDescent="0.15">
      <c r="A545" s="11">
        <v>546</v>
      </c>
      <c r="B545" s="21" t="s">
        <v>840</v>
      </c>
      <c r="C545" s="22">
        <v>2157931</v>
      </c>
      <c r="D545" s="23" t="s">
        <v>953</v>
      </c>
      <c r="E545" s="24" t="s">
        <v>67</v>
      </c>
      <c r="F545" s="25"/>
      <c r="G545" s="23" t="s">
        <v>954</v>
      </c>
      <c r="H545" s="26" t="str">
        <f>"2000/06/02"</f>
        <v>2000/06/02</v>
      </c>
      <c r="I545" s="27">
        <v>4110</v>
      </c>
      <c r="J545" s="28">
        <v>100</v>
      </c>
      <c r="K545" s="32"/>
      <c r="L545" s="35"/>
    </row>
    <row r="546" spans="1:12" ht="24" x14ac:dyDescent="0.15">
      <c r="A546" s="11">
        <v>547</v>
      </c>
      <c r="B546" s="21" t="s">
        <v>840</v>
      </c>
      <c r="C546" s="22">
        <v>1953299</v>
      </c>
      <c r="D546" s="23" t="s">
        <v>955</v>
      </c>
      <c r="E546" s="24" t="s">
        <v>67</v>
      </c>
      <c r="F546" s="25"/>
      <c r="G546" s="23" t="s">
        <v>956</v>
      </c>
      <c r="H546" s="26" t="str">
        <f>"2002/03/31"</f>
        <v>2002/03/31</v>
      </c>
      <c r="I546" s="27">
        <v>4357</v>
      </c>
      <c r="J546" s="28">
        <v>100</v>
      </c>
      <c r="K546" s="32"/>
      <c r="L546" s="35"/>
    </row>
    <row r="547" spans="1:12" ht="36" x14ac:dyDescent="0.15">
      <c r="A547" s="11">
        <v>548</v>
      </c>
      <c r="B547" s="21" t="s">
        <v>840</v>
      </c>
      <c r="C547" s="22">
        <v>1931204</v>
      </c>
      <c r="D547" s="23" t="s">
        <v>957</v>
      </c>
      <c r="E547" s="24" t="s">
        <v>67</v>
      </c>
      <c r="F547" s="25"/>
      <c r="G547" s="23" t="s">
        <v>958</v>
      </c>
      <c r="H547" s="26" t="str">
        <f>"2001/07/31"</f>
        <v>2001/07/31</v>
      </c>
      <c r="I547" s="27">
        <v>3720</v>
      </c>
      <c r="J547" s="28">
        <v>100</v>
      </c>
      <c r="K547" s="32"/>
      <c r="L547" s="35"/>
    </row>
    <row r="548" spans="1:12" ht="24" x14ac:dyDescent="0.15">
      <c r="A548" s="11">
        <v>549</v>
      </c>
      <c r="B548" s="21" t="s">
        <v>840</v>
      </c>
      <c r="C548" s="22">
        <v>1920994</v>
      </c>
      <c r="D548" s="23" t="s">
        <v>959</v>
      </c>
      <c r="E548" s="24" t="s">
        <v>10</v>
      </c>
      <c r="F548" s="25"/>
      <c r="G548" s="23" t="s">
        <v>960</v>
      </c>
      <c r="H548" s="26" t="str">
        <f>"2000/12/12"</f>
        <v>2000/12/12</v>
      </c>
      <c r="I548" s="27">
        <v>3024</v>
      </c>
      <c r="J548" s="28">
        <v>100</v>
      </c>
      <c r="K548" s="32"/>
      <c r="L548" s="35"/>
    </row>
    <row r="549" spans="1:12" ht="24" x14ac:dyDescent="0.15">
      <c r="A549" s="11">
        <v>550</v>
      </c>
      <c r="B549" s="21" t="s">
        <v>840</v>
      </c>
      <c r="C549" s="22">
        <v>1906042</v>
      </c>
      <c r="D549" s="23" t="s">
        <v>961</v>
      </c>
      <c r="E549" s="24" t="s">
        <v>10</v>
      </c>
      <c r="F549" s="25" t="s">
        <v>943</v>
      </c>
      <c r="G549" s="23" t="s">
        <v>962</v>
      </c>
      <c r="H549" s="26" t="str">
        <f>"1998/04/01"</f>
        <v>1998/04/01</v>
      </c>
      <c r="I549" s="27">
        <v>1</v>
      </c>
      <c r="J549" s="28">
        <v>100</v>
      </c>
      <c r="K549" s="32"/>
      <c r="L549" s="35"/>
    </row>
    <row r="550" spans="1:12" ht="24" x14ac:dyDescent="0.15">
      <c r="A550" s="11">
        <v>551</v>
      </c>
      <c r="B550" s="21" t="s">
        <v>840</v>
      </c>
      <c r="C550" s="22">
        <v>3907610</v>
      </c>
      <c r="D550" s="23" t="s">
        <v>961</v>
      </c>
      <c r="E550" s="24" t="s">
        <v>10</v>
      </c>
      <c r="F550" s="25" t="s">
        <v>943</v>
      </c>
      <c r="G550" s="23" t="s">
        <v>962</v>
      </c>
      <c r="H550" s="26" t="str">
        <f>"2000/04/01"</f>
        <v>2000/04/01</v>
      </c>
      <c r="I550" s="27">
        <v>1</v>
      </c>
      <c r="J550" s="28">
        <v>100</v>
      </c>
      <c r="K550" s="32"/>
      <c r="L550" s="35"/>
    </row>
    <row r="551" spans="1:12" x14ac:dyDescent="0.15">
      <c r="A551" s="11">
        <v>552</v>
      </c>
      <c r="B551" s="21" t="s">
        <v>840</v>
      </c>
      <c r="C551" s="22">
        <v>9100009067</v>
      </c>
      <c r="D551" s="23" t="s">
        <v>963</v>
      </c>
      <c r="E551" s="24" t="s">
        <v>10</v>
      </c>
      <c r="F551" s="25"/>
      <c r="G551" s="23" t="s">
        <v>962</v>
      </c>
      <c r="H551" s="26" t="str">
        <f>"2011/04/01"</f>
        <v>2011/04/01</v>
      </c>
      <c r="I551" s="27">
        <v>1</v>
      </c>
      <c r="J551" s="28">
        <v>100</v>
      </c>
      <c r="K551" s="32"/>
      <c r="L551" s="35"/>
    </row>
    <row r="552" spans="1:12" x14ac:dyDescent="0.15">
      <c r="A552" s="11">
        <v>553</v>
      </c>
      <c r="B552" s="21" t="s">
        <v>840</v>
      </c>
      <c r="C552" s="22">
        <v>1949889</v>
      </c>
      <c r="D552" s="23" t="s">
        <v>964</v>
      </c>
      <c r="E552" s="24" t="s">
        <v>10</v>
      </c>
      <c r="F552" s="25" t="s">
        <v>943</v>
      </c>
      <c r="G552" s="23" t="s">
        <v>965</v>
      </c>
      <c r="H552" s="26" t="str">
        <f>"2003/05/30"</f>
        <v>2003/05/30</v>
      </c>
      <c r="I552" s="27">
        <v>642</v>
      </c>
      <c r="J552" s="28">
        <v>100</v>
      </c>
      <c r="K552" s="32"/>
      <c r="L552" s="35"/>
    </row>
    <row r="553" spans="1:12" ht="24" x14ac:dyDescent="0.15">
      <c r="A553" s="11">
        <v>554</v>
      </c>
      <c r="B553" s="21" t="s">
        <v>840</v>
      </c>
      <c r="C553" s="22">
        <v>1906806</v>
      </c>
      <c r="D553" s="23" t="s">
        <v>966</v>
      </c>
      <c r="E553" s="24" t="s">
        <v>10</v>
      </c>
      <c r="F553" s="25"/>
      <c r="G553" s="23" t="s">
        <v>967</v>
      </c>
      <c r="H553" s="26" t="str">
        <f>"1999/12/09"</f>
        <v>1999/12/09</v>
      </c>
      <c r="I553" s="27">
        <v>17010</v>
      </c>
      <c r="J553" s="28">
        <v>500</v>
      </c>
      <c r="K553" s="32"/>
      <c r="L553" s="35"/>
    </row>
    <row r="554" spans="1:12" ht="24" x14ac:dyDescent="0.15">
      <c r="A554" s="11">
        <v>555</v>
      </c>
      <c r="B554" s="21" t="s">
        <v>840</v>
      </c>
      <c r="C554" s="22">
        <v>1939101</v>
      </c>
      <c r="D554" s="23" t="s">
        <v>968</v>
      </c>
      <c r="E554" s="24" t="s">
        <v>10</v>
      </c>
      <c r="F554" s="25"/>
      <c r="G554" s="23" t="s">
        <v>969</v>
      </c>
      <c r="H554" s="26" t="str">
        <f>"2003/05/27"</f>
        <v>2003/05/27</v>
      </c>
      <c r="I554" s="27">
        <v>9420</v>
      </c>
      <c r="J554" s="28">
        <v>100</v>
      </c>
      <c r="K554" s="32"/>
      <c r="L554" s="35"/>
    </row>
    <row r="555" spans="1:12" ht="24" x14ac:dyDescent="0.15">
      <c r="A555" s="11">
        <v>556</v>
      </c>
      <c r="B555" s="21" t="s">
        <v>840</v>
      </c>
      <c r="C555" s="22">
        <v>3905388</v>
      </c>
      <c r="D555" s="23" t="s">
        <v>970</v>
      </c>
      <c r="E555" s="24" t="s">
        <v>10</v>
      </c>
      <c r="F555" s="25"/>
      <c r="G555" s="23" t="s">
        <v>971</v>
      </c>
      <c r="H555" s="26" t="str">
        <f>"2005/03/31"</f>
        <v>2005/03/31</v>
      </c>
      <c r="I555" s="27">
        <v>1</v>
      </c>
      <c r="J555" s="28">
        <v>100</v>
      </c>
      <c r="K555" s="32"/>
      <c r="L555" s="35"/>
    </row>
    <row r="556" spans="1:12" ht="24" x14ac:dyDescent="0.15">
      <c r="A556" s="11">
        <v>557</v>
      </c>
      <c r="B556" s="21" t="s">
        <v>840</v>
      </c>
      <c r="C556" s="22">
        <v>1906202</v>
      </c>
      <c r="D556" s="23" t="s">
        <v>972</v>
      </c>
      <c r="E556" s="24" t="s">
        <v>10</v>
      </c>
      <c r="F556" s="25"/>
      <c r="G556" s="23" t="s">
        <v>973</v>
      </c>
      <c r="H556" s="26" t="str">
        <f>"1999/06/17"</f>
        <v>1999/06/17</v>
      </c>
      <c r="I556" s="27">
        <v>3969</v>
      </c>
      <c r="J556" s="28">
        <v>100</v>
      </c>
      <c r="K556" s="32"/>
      <c r="L556" s="35"/>
    </row>
    <row r="557" spans="1:12" ht="24" x14ac:dyDescent="0.15">
      <c r="A557" s="11">
        <v>558</v>
      </c>
      <c r="B557" s="21" t="s">
        <v>840</v>
      </c>
      <c r="C557" s="22">
        <v>1907896</v>
      </c>
      <c r="D557" s="23" t="s">
        <v>972</v>
      </c>
      <c r="E557" s="24" t="s">
        <v>10</v>
      </c>
      <c r="F557" s="25"/>
      <c r="G557" s="23" t="s">
        <v>973</v>
      </c>
      <c r="H557" s="26" t="str">
        <f>"1999/07/15"</f>
        <v>1999/07/15</v>
      </c>
      <c r="I557" s="27">
        <v>3969</v>
      </c>
      <c r="J557" s="28">
        <v>100</v>
      </c>
      <c r="K557" s="32"/>
      <c r="L557" s="35"/>
    </row>
    <row r="558" spans="1:12" ht="24" x14ac:dyDescent="0.15">
      <c r="A558" s="11">
        <v>559</v>
      </c>
      <c r="B558" s="21" t="s">
        <v>840</v>
      </c>
      <c r="C558" s="22">
        <v>1920987</v>
      </c>
      <c r="D558" s="23" t="s">
        <v>974</v>
      </c>
      <c r="E558" s="24" t="s">
        <v>10</v>
      </c>
      <c r="F558" s="25"/>
      <c r="G558" s="23" t="s">
        <v>975</v>
      </c>
      <c r="H558" s="26" t="str">
        <f>"2000/12/12"</f>
        <v>2000/12/12</v>
      </c>
      <c r="I558" s="27">
        <v>898</v>
      </c>
      <c r="J558" s="28">
        <v>100</v>
      </c>
      <c r="K558" s="32"/>
      <c r="L558" s="35"/>
    </row>
    <row r="559" spans="1:12" ht="24" x14ac:dyDescent="0.15">
      <c r="A559" s="11">
        <v>560</v>
      </c>
      <c r="B559" s="21" t="s">
        <v>840</v>
      </c>
      <c r="C559" s="22">
        <v>3905418</v>
      </c>
      <c r="D559" s="23" t="s">
        <v>976</v>
      </c>
      <c r="E559" s="24" t="s">
        <v>10</v>
      </c>
      <c r="F559" s="25"/>
      <c r="G559" s="23" t="s">
        <v>977</v>
      </c>
      <c r="H559" s="26" t="str">
        <f>"2005/03/31"</f>
        <v>2005/03/31</v>
      </c>
      <c r="I559" s="27">
        <v>1</v>
      </c>
      <c r="J559" s="28">
        <v>100</v>
      </c>
      <c r="K559" s="32"/>
      <c r="L559" s="35"/>
    </row>
    <row r="560" spans="1:12" ht="24" x14ac:dyDescent="0.15">
      <c r="A560" s="11">
        <v>561</v>
      </c>
      <c r="B560" s="21" t="s">
        <v>840</v>
      </c>
      <c r="C560" s="22">
        <v>9100004093</v>
      </c>
      <c r="D560" s="23" t="s">
        <v>978</v>
      </c>
      <c r="E560" s="24" t="s">
        <v>10</v>
      </c>
      <c r="F560" s="25"/>
      <c r="G560" s="23" t="s">
        <v>979</v>
      </c>
      <c r="H560" s="26" t="str">
        <f>"2010/04/01"</f>
        <v>2010/04/01</v>
      </c>
      <c r="I560" s="27">
        <v>1</v>
      </c>
      <c r="J560" s="28">
        <v>100</v>
      </c>
      <c r="K560" s="32"/>
      <c r="L560" s="35"/>
    </row>
    <row r="561" spans="1:12" ht="36" x14ac:dyDescent="0.15">
      <c r="A561" s="11">
        <v>562</v>
      </c>
      <c r="B561" s="21" t="s">
        <v>840</v>
      </c>
      <c r="C561" s="22">
        <v>1913781</v>
      </c>
      <c r="D561" s="23" t="s">
        <v>980</v>
      </c>
      <c r="E561" s="24" t="s">
        <v>10</v>
      </c>
      <c r="F561" s="25"/>
      <c r="G561" s="23" t="s">
        <v>981</v>
      </c>
      <c r="H561" s="26" t="str">
        <f>"1999/06/24"</f>
        <v>1999/06/24</v>
      </c>
      <c r="I561" s="27">
        <v>6319</v>
      </c>
      <c r="J561" s="28">
        <v>100</v>
      </c>
      <c r="K561" s="32"/>
      <c r="L561" s="35"/>
    </row>
    <row r="562" spans="1:12" ht="36" x14ac:dyDescent="0.15">
      <c r="A562" s="11">
        <v>563</v>
      </c>
      <c r="B562" s="21" t="s">
        <v>840</v>
      </c>
      <c r="C562" s="22">
        <v>1910773</v>
      </c>
      <c r="D562" s="23" t="s">
        <v>982</v>
      </c>
      <c r="E562" s="24" t="s">
        <v>10</v>
      </c>
      <c r="F562" s="25"/>
      <c r="G562" s="23" t="s">
        <v>983</v>
      </c>
      <c r="H562" s="26" t="str">
        <f>"1998/08/01"</f>
        <v>1998/08/01</v>
      </c>
      <c r="I562" s="27">
        <v>4100</v>
      </c>
      <c r="J562" s="28">
        <v>100</v>
      </c>
      <c r="K562" s="32"/>
      <c r="L562" s="35"/>
    </row>
    <row r="563" spans="1:12" ht="24" x14ac:dyDescent="0.15">
      <c r="A563" s="11">
        <v>564</v>
      </c>
      <c r="B563" s="21" t="s">
        <v>840</v>
      </c>
      <c r="C563" s="22">
        <v>1949339</v>
      </c>
      <c r="D563" s="23" t="s">
        <v>984</v>
      </c>
      <c r="E563" s="24" t="s">
        <v>10</v>
      </c>
      <c r="F563" s="25"/>
      <c r="G563" s="23" t="s">
        <v>985</v>
      </c>
      <c r="H563" s="26" t="str">
        <f>"2003/05/16"</f>
        <v>2003/05/16</v>
      </c>
      <c r="I563" s="27">
        <v>3497</v>
      </c>
      <c r="J563" s="28">
        <v>100</v>
      </c>
      <c r="K563" s="32"/>
      <c r="L563" s="35"/>
    </row>
    <row r="564" spans="1:12" ht="24" x14ac:dyDescent="0.15">
      <c r="A564" s="11">
        <v>565</v>
      </c>
      <c r="B564" s="21" t="s">
        <v>840</v>
      </c>
      <c r="C564" s="22">
        <v>1960839</v>
      </c>
      <c r="D564" s="23" t="s">
        <v>986</v>
      </c>
      <c r="E564" s="24" t="s">
        <v>10</v>
      </c>
      <c r="F564" s="25"/>
      <c r="G564" s="23" t="s">
        <v>987</v>
      </c>
      <c r="H564" s="26" t="str">
        <f>"2003/09/04"</f>
        <v>2003/09/04</v>
      </c>
      <c r="I564" s="27">
        <v>1417</v>
      </c>
      <c r="J564" s="28">
        <v>100</v>
      </c>
      <c r="K564" s="32"/>
      <c r="L564" s="35"/>
    </row>
    <row r="565" spans="1:12" ht="36" x14ac:dyDescent="0.15">
      <c r="A565" s="11">
        <v>566</v>
      </c>
      <c r="B565" s="21" t="s">
        <v>840</v>
      </c>
      <c r="C565" s="22">
        <v>1952230</v>
      </c>
      <c r="D565" s="23" t="s">
        <v>988</v>
      </c>
      <c r="E565" s="24" t="s">
        <v>10</v>
      </c>
      <c r="F565" s="25"/>
      <c r="G565" s="23" t="s">
        <v>989</v>
      </c>
      <c r="H565" s="26" t="str">
        <f>"2004/06/02"</f>
        <v>2004/06/02</v>
      </c>
      <c r="I565" s="27">
        <v>4639</v>
      </c>
      <c r="J565" s="28">
        <v>100</v>
      </c>
      <c r="K565" s="32"/>
      <c r="L565" s="35"/>
    </row>
    <row r="566" spans="1:12" ht="24" x14ac:dyDescent="0.15">
      <c r="A566" s="11">
        <v>567</v>
      </c>
      <c r="B566" s="21" t="s">
        <v>840</v>
      </c>
      <c r="C566" s="22">
        <v>1908190</v>
      </c>
      <c r="D566" s="23" t="s">
        <v>990</v>
      </c>
      <c r="E566" s="24" t="s">
        <v>10</v>
      </c>
      <c r="F566" s="25"/>
      <c r="G566" s="23" t="s">
        <v>991</v>
      </c>
      <c r="H566" s="26" t="str">
        <f>"2000/05/26"</f>
        <v>2000/05/26</v>
      </c>
      <c r="I566" s="27">
        <v>3686</v>
      </c>
      <c r="J566" s="28">
        <v>100</v>
      </c>
      <c r="K566" s="32"/>
      <c r="L566" s="35"/>
    </row>
    <row r="567" spans="1:12" ht="24" x14ac:dyDescent="0.15">
      <c r="A567" s="11">
        <v>568</v>
      </c>
      <c r="B567" s="21" t="s">
        <v>840</v>
      </c>
      <c r="C567" s="22">
        <v>1935677</v>
      </c>
      <c r="D567" s="23" t="s">
        <v>992</v>
      </c>
      <c r="E567" s="24" t="s">
        <v>10</v>
      </c>
      <c r="F567" s="25"/>
      <c r="G567" s="23" t="s">
        <v>993</v>
      </c>
      <c r="H567" s="26" t="str">
        <f>"2002/10/01"</f>
        <v>2002/10/01</v>
      </c>
      <c r="I567" s="27">
        <v>11500</v>
      </c>
      <c r="J567" s="28">
        <v>500</v>
      </c>
      <c r="K567" s="32"/>
      <c r="L567" s="35"/>
    </row>
    <row r="568" spans="1:12" ht="24" x14ac:dyDescent="0.15">
      <c r="A568" s="11">
        <v>569</v>
      </c>
      <c r="B568" s="21" t="s">
        <v>840</v>
      </c>
      <c r="C568" s="22">
        <v>1949285</v>
      </c>
      <c r="D568" s="23" t="s">
        <v>994</v>
      </c>
      <c r="E568" s="24" t="s">
        <v>10</v>
      </c>
      <c r="F568" s="25"/>
      <c r="G568" s="23" t="s">
        <v>995</v>
      </c>
      <c r="H568" s="26" t="str">
        <f>"2003/05/16"</f>
        <v>2003/05/16</v>
      </c>
      <c r="I568" s="27">
        <v>2362</v>
      </c>
      <c r="J568" s="28">
        <v>100</v>
      </c>
      <c r="K568" s="32"/>
      <c r="L568" s="35"/>
    </row>
    <row r="569" spans="1:12" ht="24" x14ac:dyDescent="0.15">
      <c r="A569" s="11">
        <v>570</v>
      </c>
      <c r="B569" s="21" t="s">
        <v>840</v>
      </c>
      <c r="C569" s="22">
        <v>1907186</v>
      </c>
      <c r="D569" s="23" t="s">
        <v>996</v>
      </c>
      <c r="E569" s="24" t="s">
        <v>10</v>
      </c>
      <c r="F569" s="25"/>
      <c r="G569" s="23" t="s">
        <v>997</v>
      </c>
      <c r="H569" s="26" t="str">
        <f>"2000/02/15"</f>
        <v>2000/02/15</v>
      </c>
      <c r="I569" s="27">
        <v>6426</v>
      </c>
      <c r="J569" s="28">
        <v>100</v>
      </c>
      <c r="K569" s="32"/>
      <c r="L569" s="35"/>
    </row>
    <row r="570" spans="1:12" ht="24" x14ac:dyDescent="0.15">
      <c r="A570" s="11">
        <v>571</v>
      </c>
      <c r="B570" s="21" t="s">
        <v>840</v>
      </c>
      <c r="C570" s="22">
        <v>9200001626</v>
      </c>
      <c r="D570" s="23" t="s">
        <v>998</v>
      </c>
      <c r="E570" s="24" t="s">
        <v>10</v>
      </c>
      <c r="F570" s="25"/>
      <c r="G570" s="23" t="s">
        <v>999</v>
      </c>
      <c r="H570" s="26" t="str">
        <f>"2005/03/31"</f>
        <v>2005/03/31</v>
      </c>
      <c r="I570" s="27">
        <v>1</v>
      </c>
      <c r="J570" s="28">
        <v>100</v>
      </c>
      <c r="K570" s="32"/>
      <c r="L570" s="35"/>
    </row>
    <row r="571" spans="1:12" ht="24" x14ac:dyDescent="0.15">
      <c r="A571" s="11">
        <v>572</v>
      </c>
      <c r="B571" s="21" t="s">
        <v>840</v>
      </c>
      <c r="C571" s="22">
        <v>9100008657</v>
      </c>
      <c r="D571" s="23" t="s">
        <v>1000</v>
      </c>
      <c r="E571" s="24" t="s">
        <v>10</v>
      </c>
      <c r="F571" s="25"/>
      <c r="G571" s="23" t="s">
        <v>1001</v>
      </c>
      <c r="H571" s="26" t="str">
        <f>"2011/04/01"</f>
        <v>2011/04/01</v>
      </c>
      <c r="I571" s="27">
        <v>1</v>
      </c>
      <c r="J571" s="28">
        <v>100</v>
      </c>
      <c r="K571" s="32"/>
      <c r="L571" s="35"/>
    </row>
    <row r="572" spans="1:12" ht="24" x14ac:dyDescent="0.15">
      <c r="A572" s="11">
        <v>573</v>
      </c>
      <c r="B572" s="21" t="s">
        <v>840</v>
      </c>
      <c r="C572" s="22">
        <v>1962383</v>
      </c>
      <c r="D572" s="23" t="s">
        <v>1002</v>
      </c>
      <c r="E572" s="24" t="s">
        <v>10</v>
      </c>
      <c r="F572" s="25"/>
      <c r="G572" s="23" t="s">
        <v>1003</v>
      </c>
      <c r="H572" s="26" t="str">
        <f>"2003/11/19"</f>
        <v>2003/11/19</v>
      </c>
      <c r="I572" s="27">
        <v>3402</v>
      </c>
      <c r="J572" s="28">
        <v>100</v>
      </c>
      <c r="K572" s="32"/>
      <c r="L572" s="35"/>
    </row>
    <row r="573" spans="1:12" ht="24" x14ac:dyDescent="0.15">
      <c r="A573" s="11">
        <v>574</v>
      </c>
      <c r="B573" s="21" t="s">
        <v>840</v>
      </c>
      <c r="C573" s="22">
        <v>1935905</v>
      </c>
      <c r="D573" s="23" t="s">
        <v>1004</v>
      </c>
      <c r="E573" s="24" t="s">
        <v>67</v>
      </c>
      <c r="F573" s="25"/>
      <c r="G573" s="23" t="s">
        <v>1005</v>
      </c>
      <c r="H573" s="26" t="str">
        <f>"2002/11/12"</f>
        <v>2002/11/12</v>
      </c>
      <c r="I573" s="27">
        <v>2520</v>
      </c>
      <c r="J573" s="28">
        <v>100</v>
      </c>
      <c r="K573" s="32"/>
      <c r="L573" s="35"/>
    </row>
    <row r="574" spans="1:12" ht="24" x14ac:dyDescent="0.15">
      <c r="A574" s="11">
        <v>575</v>
      </c>
      <c r="B574" s="21" t="s">
        <v>840</v>
      </c>
      <c r="C574" s="22">
        <v>1939521</v>
      </c>
      <c r="D574" s="23" t="s">
        <v>1004</v>
      </c>
      <c r="E574" s="24" t="s">
        <v>67</v>
      </c>
      <c r="F574" s="25"/>
      <c r="G574" s="23" t="s">
        <v>1005</v>
      </c>
      <c r="H574" s="26" t="str">
        <f>"2002/12/24"</f>
        <v>2002/12/24</v>
      </c>
      <c r="I574" s="27">
        <v>2520</v>
      </c>
      <c r="J574" s="28">
        <v>100</v>
      </c>
      <c r="K574" s="32"/>
      <c r="L574" s="35"/>
    </row>
    <row r="575" spans="1:12" x14ac:dyDescent="0.15">
      <c r="A575" s="11">
        <v>576</v>
      </c>
      <c r="B575" s="21" t="s">
        <v>840</v>
      </c>
      <c r="C575" s="22">
        <v>9200007888</v>
      </c>
      <c r="D575" s="23" t="s">
        <v>1006</v>
      </c>
      <c r="E575" s="24" t="s">
        <v>10</v>
      </c>
      <c r="F575" s="25"/>
      <c r="G575" s="23" t="s">
        <v>1007</v>
      </c>
      <c r="H575" s="26" t="str">
        <f>"2011/04/01"</f>
        <v>2011/04/01</v>
      </c>
      <c r="I575" s="27">
        <v>1</v>
      </c>
      <c r="J575" s="28">
        <v>100</v>
      </c>
      <c r="K575" s="32"/>
      <c r="L575" s="35"/>
    </row>
    <row r="576" spans="1:12" ht="24" x14ac:dyDescent="0.15">
      <c r="A576" s="11">
        <v>577</v>
      </c>
      <c r="B576" s="21" t="s">
        <v>840</v>
      </c>
      <c r="C576" s="22">
        <v>1908503</v>
      </c>
      <c r="D576" s="23" t="s">
        <v>1008</v>
      </c>
      <c r="E576" s="24" t="s">
        <v>10</v>
      </c>
      <c r="F576" s="25"/>
      <c r="G576" s="23" t="s">
        <v>1009</v>
      </c>
      <c r="H576" s="26" t="str">
        <f>"2000/08/31"</f>
        <v>2000/08/31</v>
      </c>
      <c r="I576" s="27">
        <v>5103</v>
      </c>
      <c r="J576" s="28">
        <v>100</v>
      </c>
      <c r="K576" s="32"/>
      <c r="L576" s="35"/>
    </row>
    <row r="577" spans="1:12" ht="24" x14ac:dyDescent="0.15">
      <c r="A577" s="11">
        <v>578</v>
      </c>
      <c r="B577" s="21" t="s">
        <v>840</v>
      </c>
      <c r="C577" s="22">
        <v>3909638</v>
      </c>
      <c r="D577" s="23" t="s">
        <v>1010</v>
      </c>
      <c r="E577" s="24" t="s">
        <v>10</v>
      </c>
      <c r="F577" s="25"/>
      <c r="G577" s="23" t="s">
        <v>1011</v>
      </c>
      <c r="H577" s="26" t="str">
        <f>"2005/03/31"</f>
        <v>2005/03/31</v>
      </c>
      <c r="I577" s="27">
        <v>1</v>
      </c>
      <c r="J577" s="28">
        <v>100</v>
      </c>
      <c r="K577" s="32"/>
      <c r="L577" s="35"/>
    </row>
    <row r="578" spans="1:12" ht="24" x14ac:dyDescent="0.15">
      <c r="A578" s="11">
        <v>579</v>
      </c>
      <c r="B578" s="21" t="s">
        <v>840</v>
      </c>
      <c r="C578" s="22">
        <v>9100002358</v>
      </c>
      <c r="D578" s="23" t="s">
        <v>1010</v>
      </c>
      <c r="E578" s="24" t="s">
        <v>10</v>
      </c>
      <c r="F578" s="25"/>
      <c r="G578" s="23" t="s">
        <v>1011</v>
      </c>
      <c r="H578" s="26" t="str">
        <f>"2010/03/24"</f>
        <v>2010/03/24</v>
      </c>
      <c r="I578" s="27">
        <v>1</v>
      </c>
      <c r="J578" s="28">
        <v>100</v>
      </c>
      <c r="K578" s="32"/>
      <c r="L578" s="35"/>
    </row>
    <row r="579" spans="1:12" ht="24" x14ac:dyDescent="0.15">
      <c r="A579" s="11">
        <v>580</v>
      </c>
      <c r="B579" s="21" t="s">
        <v>840</v>
      </c>
      <c r="C579" s="22">
        <v>9100010803</v>
      </c>
      <c r="D579" s="23" t="s">
        <v>1010</v>
      </c>
      <c r="E579" s="24" t="s">
        <v>10</v>
      </c>
      <c r="F579" s="25"/>
      <c r="G579" s="23" t="s">
        <v>1011</v>
      </c>
      <c r="H579" s="26" t="str">
        <f>"2011/04/01"</f>
        <v>2011/04/01</v>
      </c>
      <c r="I579" s="27">
        <v>1</v>
      </c>
      <c r="J579" s="28">
        <v>100</v>
      </c>
      <c r="K579" s="32"/>
      <c r="L579" s="35"/>
    </row>
    <row r="580" spans="1:12" ht="24" x14ac:dyDescent="0.15">
      <c r="A580" s="11">
        <v>581</v>
      </c>
      <c r="B580" s="21" t="s">
        <v>840</v>
      </c>
      <c r="C580" s="22">
        <v>9100008329</v>
      </c>
      <c r="D580" s="23" t="s">
        <v>1012</v>
      </c>
      <c r="E580" s="24" t="s">
        <v>10</v>
      </c>
      <c r="F580" s="25"/>
      <c r="G580" s="23" t="s">
        <v>1013</v>
      </c>
      <c r="H580" s="26" t="str">
        <f>"2011/04/01"</f>
        <v>2011/04/01</v>
      </c>
      <c r="I580" s="27">
        <v>1</v>
      </c>
      <c r="J580" s="28">
        <v>100</v>
      </c>
      <c r="K580" s="32"/>
      <c r="L580" s="35"/>
    </row>
    <row r="581" spans="1:12" x14ac:dyDescent="0.15">
      <c r="A581" s="11">
        <v>582</v>
      </c>
      <c r="B581" s="21" t="s">
        <v>840</v>
      </c>
      <c r="C581" s="22">
        <v>9100008954</v>
      </c>
      <c r="D581" s="23" t="s">
        <v>1014</v>
      </c>
      <c r="E581" s="24" t="s">
        <v>10</v>
      </c>
      <c r="F581" s="25"/>
      <c r="G581" s="23" t="s">
        <v>1015</v>
      </c>
      <c r="H581" s="26" t="str">
        <f>"2011/04/01"</f>
        <v>2011/04/01</v>
      </c>
      <c r="I581" s="27">
        <v>1</v>
      </c>
      <c r="J581" s="28">
        <v>100</v>
      </c>
      <c r="K581" s="32"/>
      <c r="L581" s="35"/>
    </row>
    <row r="582" spans="1:12" ht="24" x14ac:dyDescent="0.15">
      <c r="A582" s="11">
        <v>583</v>
      </c>
      <c r="B582" s="12" t="s">
        <v>840</v>
      </c>
      <c r="C582" s="13">
        <v>3907504</v>
      </c>
      <c r="D582" s="14" t="s">
        <v>1016</v>
      </c>
      <c r="E582" s="15" t="s">
        <v>10</v>
      </c>
      <c r="F582" s="16" t="s">
        <v>842</v>
      </c>
      <c r="G582" s="17" t="s">
        <v>1017</v>
      </c>
      <c r="H582" s="18" t="s">
        <v>1018</v>
      </c>
      <c r="I582" s="19">
        <v>1</v>
      </c>
      <c r="J582" s="20">
        <v>100</v>
      </c>
      <c r="K582" s="31"/>
      <c r="L582" s="35"/>
    </row>
    <row r="583" spans="1:12" ht="24" x14ac:dyDescent="0.15">
      <c r="A583" s="11">
        <v>584</v>
      </c>
      <c r="B583" s="12" t="s">
        <v>840</v>
      </c>
      <c r="C583" s="13">
        <v>2585406</v>
      </c>
      <c r="D583" s="14" t="s">
        <v>1019</v>
      </c>
      <c r="E583" s="15" t="s">
        <v>10</v>
      </c>
      <c r="F583" s="16" t="s">
        <v>842</v>
      </c>
      <c r="G583" s="17" t="s">
        <v>1020</v>
      </c>
      <c r="H583" s="18" t="s">
        <v>1021</v>
      </c>
      <c r="I583" s="19">
        <v>2061</v>
      </c>
      <c r="J583" s="20">
        <v>100</v>
      </c>
      <c r="K583" s="31"/>
      <c r="L583" s="35"/>
    </row>
    <row r="584" spans="1:12" ht="24" x14ac:dyDescent="0.15">
      <c r="A584" s="11">
        <v>585</v>
      </c>
      <c r="B584" s="12" t="s">
        <v>840</v>
      </c>
      <c r="C584" s="13">
        <v>1312027</v>
      </c>
      <c r="D584" s="14" t="s">
        <v>1022</v>
      </c>
      <c r="E584" s="15" t="s">
        <v>10</v>
      </c>
      <c r="F584" s="16" t="s">
        <v>842</v>
      </c>
      <c r="G584" s="17" t="s">
        <v>1023</v>
      </c>
      <c r="H584" s="18" t="s">
        <v>1024</v>
      </c>
      <c r="I584" s="19">
        <v>2039</v>
      </c>
      <c r="J584" s="20">
        <v>100</v>
      </c>
      <c r="K584" s="31"/>
      <c r="L584" s="35"/>
    </row>
    <row r="585" spans="1:12" x14ac:dyDescent="0.15">
      <c r="A585" s="11">
        <v>586</v>
      </c>
      <c r="B585" s="21" t="s">
        <v>840</v>
      </c>
      <c r="C585" s="22">
        <v>3901724</v>
      </c>
      <c r="D585" s="23" t="s">
        <v>1025</v>
      </c>
      <c r="E585" s="24" t="s">
        <v>10</v>
      </c>
      <c r="F585" s="25"/>
      <c r="G585" s="23" t="s">
        <v>1023</v>
      </c>
      <c r="H585" s="26" t="str">
        <f>"2005/03/30"</f>
        <v>2005/03/30</v>
      </c>
      <c r="I585" s="27">
        <v>1</v>
      </c>
      <c r="J585" s="28">
        <v>100</v>
      </c>
      <c r="K585" s="32"/>
      <c r="L585" s="35"/>
    </row>
    <row r="586" spans="1:12" ht="24" x14ac:dyDescent="0.15">
      <c r="A586" s="11">
        <v>587</v>
      </c>
      <c r="B586" s="12" t="s">
        <v>840</v>
      </c>
      <c r="C586" s="13">
        <v>2333212</v>
      </c>
      <c r="D586" s="14" t="s">
        <v>1026</v>
      </c>
      <c r="E586" s="15" t="s">
        <v>10</v>
      </c>
      <c r="F586" s="16" t="s">
        <v>842</v>
      </c>
      <c r="G586" s="17" t="s">
        <v>1027</v>
      </c>
      <c r="H586" s="18" t="s">
        <v>1028</v>
      </c>
      <c r="I586" s="19">
        <v>1</v>
      </c>
      <c r="J586" s="20">
        <v>100</v>
      </c>
      <c r="K586" s="31"/>
      <c r="L586" s="35"/>
    </row>
    <row r="587" spans="1:12" x14ac:dyDescent="0.15">
      <c r="A587" s="11">
        <v>588</v>
      </c>
      <c r="B587" s="12" t="s">
        <v>840</v>
      </c>
      <c r="C587" s="13">
        <v>2054667</v>
      </c>
      <c r="D587" s="14" t="s">
        <v>1029</v>
      </c>
      <c r="E587" s="15" t="s">
        <v>10</v>
      </c>
      <c r="F587" s="16" t="s">
        <v>842</v>
      </c>
      <c r="G587" s="17" t="s">
        <v>1030</v>
      </c>
      <c r="H587" s="18" t="s">
        <v>1031</v>
      </c>
      <c r="I587" s="19">
        <v>3083</v>
      </c>
      <c r="J587" s="20">
        <v>100</v>
      </c>
      <c r="K587" s="31"/>
      <c r="L587" s="35"/>
    </row>
    <row r="588" spans="1:12" ht="24" x14ac:dyDescent="0.15">
      <c r="A588" s="11">
        <v>589</v>
      </c>
      <c r="B588" s="12" t="s">
        <v>840</v>
      </c>
      <c r="C588" s="13">
        <v>1905120</v>
      </c>
      <c r="D588" s="14" t="s">
        <v>1032</v>
      </c>
      <c r="E588" s="15" t="s">
        <v>10</v>
      </c>
      <c r="F588" s="16" t="s">
        <v>842</v>
      </c>
      <c r="G588" s="17" t="s">
        <v>1033</v>
      </c>
      <c r="H588" s="18" t="s">
        <v>1034</v>
      </c>
      <c r="I588" s="19">
        <v>416</v>
      </c>
      <c r="J588" s="20">
        <v>100</v>
      </c>
      <c r="K588" s="31"/>
      <c r="L588" s="35"/>
    </row>
    <row r="589" spans="1:12" ht="24" x14ac:dyDescent="0.15">
      <c r="A589" s="11">
        <v>590</v>
      </c>
      <c r="B589" s="21" t="s">
        <v>840</v>
      </c>
      <c r="C589" s="22">
        <v>1907803</v>
      </c>
      <c r="D589" s="23" t="s">
        <v>1035</v>
      </c>
      <c r="E589" s="24" t="s">
        <v>10</v>
      </c>
      <c r="F589" s="25"/>
      <c r="G589" s="23" t="s">
        <v>1036</v>
      </c>
      <c r="H589" s="26" t="str">
        <f>"2000/01/31"</f>
        <v>2000/01/31</v>
      </c>
      <c r="I589" s="27">
        <v>1418</v>
      </c>
      <c r="J589" s="28">
        <v>100</v>
      </c>
      <c r="K589" s="32"/>
      <c r="L589" s="35"/>
    </row>
    <row r="590" spans="1:12" ht="24" x14ac:dyDescent="0.15">
      <c r="A590" s="11">
        <v>591</v>
      </c>
      <c r="B590" s="12" t="s">
        <v>840</v>
      </c>
      <c r="C590" s="13">
        <v>2134918</v>
      </c>
      <c r="D590" s="14" t="s">
        <v>1037</v>
      </c>
      <c r="E590" s="15" t="s">
        <v>10</v>
      </c>
      <c r="F590" s="16" t="s">
        <v>842</v>
      </c>
      <c r="G590" s="17" t="s">
        <v>1038</v>
      </c>
      <c r="H590" s="18" t="s">
        <v>1039</v>
      </c>
      <c r="I590" s="19">
        <v>5670</v>
      </c>
      <c r="J590" s="20">
        <v>100</v>
      </c>
      <c r="K590" s="31"/>
      <c r="L590" s="35"/>
    </row>
    <row r="591" spans="1:12" ht="24" x14ac:dyDescent="0.15">
      <c r="A591" s="11">
        <v>592</v>
      </c>
      <c r="B591" s="21" t="s">
        <v>840</v>
      </c>
      <c r="C591" s="22">
        <v>9100005823</v>
      </c>
      <c r="D591" s="23" t="s">
        <v>1040</v>
      </c>
      <c r="E591" s="24" t="s">
        <v>10</v>
      </c>
      <c r="F591" s="25"/>
      <c r="G591" s="23" t="s">
        <v>1041</v>
      </c>
      <c r="H591" s="26" t="str">
        <f>"2010/12/08"</f>
        <v>2010/12/08</v>
      </c>
      <c r="I591" s="27">
        <v>1</v>
      </c>
      <c r="J591" s="28">
        <v>100</v>
      </c>
      <c r="K591" s="32"/>
      <c r="L591" s="35"/>
    </row>
    <row r="592" spans="1:12" ht="24" x14ac:dyDescent="0.15">
      <c r="A592" s="11">
        <v>593</v>
      </c>
      <c r="B592" s="12" t="s">
        <v>840</v>
      </c>
      <c r="C592" s="13">
        <v>1928792</v>
      </c>
      <c r="D592" s="14" t="s">
        <v>1042</v>
      </c>
      <c r="E592" s="15" t="s">
        <v>10</v>
      </c>
      <c r="F592" s="16" t="s">
        <v>842</v>
      </c>
      <c r="G592" s="17" t="s">
        <v>1043</v>
      </c>
      <c r="H592" s="18" t="s">
        <v>1044</v>
      </c>
      <c r="I592" s="19">
        <v>688</v>
      </c>
      <c r="J592" s="20">
        <v>100</v>
      </c>
      <c r="K592" s="31"/>
      <c r="L592" s="35"/>
    </row>
    <row r="593" spans="1:12" x14ac:dyDescent="0.15">
      <c r="A593" s="11">
        <v>594</v>
      </c>
      <c r="B593" s="21" t="s">
        <v>840</v>
      </c>
      <c r="C593" s="22">
        <v>9100007384</v>
      </c>
      <c r="D593" s="23" t="s">
        <v>1045</v>
      </c>
      <c r="E593" s="24" t="s">
        <v>10</v>
      </c>
      <c r="F593" s="25"/>
      <c r="G593" s="23" t="s">
        <v>1046</v>
      </c>
      <c r="H593" s="26" t="str">
        <f>"2011/03/17"</f>
        <v>2011/03/17</v>
      </c>
      <c r="I593" s="27">
        <v>1</v>
      </c>
      <c r="J593" s="28">
        <v>100</v>
      </c>
      <c r="K593" s="32"/>
      <c r="L593" s="35"/>
    </row>
    <row r="594" spans="1:12" ht="24" x14ac:dyDescent="0.15">
      <c r="A594" s="11">
        <v>595</v>
      </c>
      <c r="B594" s="21" t="s">
        <v>840</v>
      </c>
      <c r="C594" s="22">
        <v>9100008527</v>
      </c>
      <c r="D594" s="23" t="s">
        <v>1047</v>
      </c>
      <c r="E594" s="24" t="s">
        <v>10</v>
      </c>
      <c r="F594" s="25"/>
      <c r="G594" s="23" t="s">
        <v>1046</v>
      </c>
      <c r="H594" s="26" t="str">
        <f>"2011/04/01"</f>
        <v>2011/04/01</v>
      </c>
      <c r="I594" s="27">
        <v>1</v>
      </c>
      <c r="J594" s="28">
        <v>100</v>
      </c>
      <c r="K594" s="32"/>
      <c r="L594" s="35"/>
    </row>
    <row r="595" spans="1:12" ht="24" x14ac:dyDescent="0.15">
      <c r="A595" s="11">
        <v>596</v>
      </c>
      <c r="B595" s="21" t="s">
        <v>840</v>
      </c>
      <c r="C595" s="22">
        <v>1921267</v>
      </c>
      <c r="D595" s="23" t="s">
        <v>1048</v>
      </c>
      <c r="E595" s="24" t="s">
        <v>10</v>
      </c>
      <c r="F595" s="25"/>
      <c r="G595" s="23" t="s">
        <v>1049</v>
      </c>
      <c r="H595" s="26" t="str">
        <f>"2000/12/14"</f>
        <v>2000/12/14</v>
      </c>
      <c r="I595" s="27">
        <v>1417</v>
      </c>
      <c r="J595" s="28">
        <v>100</v>
      </c>
      <c r="K595" s="32"/>
      <c r="L595" s="35"/>
    </row>
    <row r="596" spans="1:12" ht="24" x14ac:dyDescent="0.15">
      <c r="A596" s="11">
        <v>597</v>
      </c>
      <c r="B596" s="21" t="s">
        <v>840</v>
      </c>
      <c r="C596" s="22">
        <v>3907658</v>
      </c>
      <c r="D596" s="23" t="s">
        <v>1050</v>
      </c>
      <c r="E596" s="24" t="s">
        <v>10</v>
      </c>
      <c r="F596" s="25"/>
      <c r="G596" s="23" t="s">
        <v>1049</v>
      </c>
      <c r="H596" s="26" t="str">
        <f>"2006/04/01"</f>
        <v>2006/04/01</v>
      </c>
      <c r="I596" s="27">
        <v>1</v>
      </c>
      <c r="J596" s="28">
        <v>100</v>
      </c>
      <c r="K596" s="32"/>
      <c r="L596" s="35"/>
    </row>
    <row r="597" spans="1:12" x14ac:dyDescent="0.15">
      <c r="A597" s="11">
        <v>598</v>
      </c>
      <c r="B597" s="12" t="s">
        <v>840</v>
      </c>
      <c r="C597" s="13">
        <v>1921366</v>
      </c>
      <c r="D597" s="14" t="s">
        <v>1051</v>
      </c>
      <c r="E597" s="15" t="s">
        <v>10</v>
      </c>
      <c r="F597" s="16" t="s">
        <v>842</v>
      </c>
      <c r="G597" s="17" t="s">
        <v>1052</v>
      </c>
      <c r="H597" s="18" t="s">
        <v>1053</v>
      </c>
      <c r="I597" s="19">
        <v>1</v>
      </c>
      <c r="J597" s="20">
        <v>100</v>
      </c>
      <c r="K597" s="31"/>
      <c r="L597" s="35"/>
    </row>
    <row r="598" spans="1:12" x14ac:dyDescent="0.15">
      <c r="A598" s="11">
        <v>599</v>
      </c>
      <c r="B598" s="21" t="s">
        <v>840</v>
      </c>
      <c r="C598" s="22">
        <v>1909753</v>
      </c>
      <c r="D598" s="23" t="s">
        <v>1054</v>
      </c>
      <c r="E598" s="24" t="s">
        <v>10</v>
      </c>
      <c r="F598" s="25"/>
      <c r="G598" s="23" t="s">
        <v>1052</v>
      </c>
      <c r="H598" s="26" t="str">
        <f>"2000/01/11"</f>
        <v>2000/01/11</v>
      </c>
      <c r="I598" s="27">
        <v>1890</v>
      </c>
      <c r="J598" s="28">
        <v>100</v>
      </c>
      <c r="K598" s="32"/>
      <c r="L598" s="35"/>
    </row>
    <row r="599" spans="1:12" ht="24" x14ac:dyDescent="0.15">
      <c r="A599" s="11">
        <v>600</v>
      </c>
      <c r="B599" s="21" t="s">
        <v>840</v>
      </c>
      <c r="C599" s="22">
        <v>1988352</v>
      </c>
      <c r="D599" s="23" t="s">
        <v>1055</v>
      </c>
      <c r="E599" s="24" t="s">
        <v>10</v>
      </c>
      <c r="F599" s="25"/>
      <c r="G599" s="23" t="s">
        <v>1056</v>
      </c>
      <c r="H599" s="26" t="str">
        <f>"2007/02/01"</f>
        <v>2007/02/01</v>
      </c>
      <c r="I599" s="27">
        <v>2930</v>
      </c>
      <c r="J599" s="28">
        <v>100</v>
      </c>
      <c r="K599" s="32"/>
      <c r="L599" s="35"/>
    </row>
    <row r="600" spans="1:12" ht="24" x14ac:dyDescent="0.15">
      <c r="A600" s="11">
        <v>601</v>
      </c>
      <c r="B600" s="21" t="s">
        <v>840</v>
      </c>
      <c r="C600" s="22">
        <v>3906491</v>
      </c>
      <c r="D600" s="23" t="s">
        <v>1057</v>
      </c>
      <c r="E600" s="24" t="s">
        <v>10</v>
      </c>
      <c r="F600" s="25"/>
      <c r="G600" s="23" t="s">
        <v>1058</v>
      </c>
      <c r="H600" s="26" t="str">
        <f>"2000/03/31"</f>
        <v>2000/03/31</v>
      </c>
      <c r="I600" s="27">
        <v>1</v>
      </c>
      <c r="J600" s="28">
        <v>100</v>
      </c>
      <c r="K600" s="32"/>
      <c r="L600" s="35"/>
    </row>
    <row r="601" spans="1:12" ht="24" x14ac:dyDescent="0.15">
      <c r="A601" s="11">
        <v>602</v>
      </c>
      <c r="B601" s="21" t="s">
        <v>840</v>
      </c>
      <c r="C601" s="22">
        <v>9100002372</v>
      </c>
      <c r="D601" s="23" t="s">
        <v>1059</v>
      </c>
      <c r="E601" s="24" t="s">
        <v>10</v>
      </c>
      <c r="F601" s="25"/>
      <c r="G601" s="23" t="s">
        <v>1060</v>
      </c>
      <c r="H601" s="26" t="str">
        <f>"2010/03/24"</f>
        <v>2010/03/24</v>
      </c>
      <c r="I601" s="27">
        <v>1</v>
      </c>
      <c r="J601" s="28">
        <v>100</v>
      </c>
      <c r="K601" s="32"/>
      <c r="L601" s="35"/>
    </row>
    <row r="602" spans="1:12" ht="24" x14ac:dyDescent="0.15">
      <c r="A602" s="11">
        <v>603</v>
      </c>
      <c r="B602" s="12" t="s">
        <v>840</v>
      </c>
      <c r="C602" s="13">
        <v>3907252</v>
      </c>
      <c r="D602" s="14" t="s">
        <v>1061</v>
      </c>
      <c r="E602" s="15" t="s">
        <v>10</v>
      </c>
      <c r="F602" s="16" t="s">
        <v>842</v>
      </c>
      <c r="G602" s="17" t="s">
        <v>1062</v>
      </c>
      <c r="H602" s="18" t="s">
        <v>1018</v>
      </c>
      <c r="I602" s="19">
        <v>1</v>
      </c>
      <c r="J602" s="20">
        <v>100</v>
      </c>
      <c r="K602" s="31"/>
      <c r="L602" s="35"/>
    </row>
    <row r="603" spans="1:12" ht="24" x14ac:dyDescent="0.15">
      <c r="A603" s="11">
        <v>604</v>
      </c>
      <c r="B603" s="12" t="s">
        <v>840</v>
      </c>
      <c r="C603" s="13">
        <v>2086835</v>
      </c>
      <c r="D603" s="14" t="s">
        <v>1063</v>
      </c>
      <c r="E603" s="15" t="s">
        <v>10</v>
      </c>
      <c r="F603" s="16" t="s">
        <v>842</v>
      </c>
      <c r="G603" s="17" t="s">
        <v>1064</v>
      </c>
      <c r="H603" s="18" t="s">
        <v>1065</v>
      </c>
      <c r="I603" s="19">
        <v>1053</v>
      </c>
      <c r="J603" s="20">
        <v>100</v>
      </c>
      <c r="K603" s="31"/>
      <c r="L603" s="35"/>
    </row>
    <row r="604" spans="1:12" ht="24" x14ac:dyDescent="0.15">
      <c r="A604" s="11">
        <v>605</v>
      </c>
      <c r="B604" s="12" t="s">
        <v>840</v>
      </c>
      <c r="C604" s="13">
        <v>1967487</v>
      </c>
      <c r="D604" s="14" t="s">
        <v>1066</v>
      </c>
      <c r="E604" s="15" t="s">
        <v>10</v>
      </c>
      <c r="F604" s="16" t="s">
        <v>842</v>
      </c>
      <c r="G604" s="17" t="s">
        <v>1067</v>
      </c>
      <c r="H604" s="18" t="s">
        <v>1068</v>
      </c>
      <c r="I604" s="19">
        <v>1134</v>
      </c>
      <c r="J604" s="20">
        <v>100</v>
      </c>
      <c r="K604" s="31"/>
      <c r="L604" s="35"/>
    </row>
    <row r="605" spans="1:12" ht="24" x14ac:dyDescent="0.15">
      <c r="A605" s="11">
        <v>606</v>
      </c>
      <c r="B605" s="21" t="s">
        <v>840</v>
      </c>
      <c r="C605" s="22">
        <v>3908143</v>
      </c>
      <c r="D605" s="23" t="s">
        <v>1069</v>
      </c>
      <c r="E605" s="24" t="s">
        <v>10</v>
      </c>
      <c r="F605" s="25"/>
      <c r="G605" s="23" t="s">
        <v>1067</v>
      </c>
      <c r="H605" s="26" t="str">
        <f>"2000/04/01"</f>
        <v>2000/04/01</v>
      </c>
      <c r="I605" s="27">
        <v>1</v>
      </c>
      <c r="J605" s="28">
        <v>100</v>
      </c>
      <c r="K605" s="32"/>
      <c r="L605" s="35"/>
    </row>
    <row r="606" spans="1:12" ht="24" x14ac:dyDescent="0.15">
      <c r="A606" s="11">
        <v>607</v>
      </c>
      <c r="B606" s="21" t="s">
        <v>840</v>
      </c>
      <c r="C606" s="22">
        <v>1900934</v>
      </c>
      <c r="D606" s="23" t="s">
        <v>1070</v>
      </c>
      <c r="E606" s="24" t="s">
        <v>10</v>
      </c>
      <c r="F606" s="25"/>
      <c r="G606" s="23" t="s">
        <v>1071</v>
      </c>
      <c r="H606" s="26" t="str">
        <f>"1998/04/01"</f>
        <v>1998/04/01</v>
      </c>
      <c r="I606" s="27">
        <v>1957</v>
      </c>
      <c r="J606" s="28">
        <v>100</v>
      </c>
      <c r="K606" s="32"/>
      <c r="L606" s="35"/>
    </row>
    <row r="607" spans="1:12" ht="24" x14ac:dyDescent="0.15">
      <c r="A607" s="11">
        <v>608</v>
      </c>
      <c r="B607" s="21" t="s">
        <v>840</v>
      </c>
      <c r="C607" s="22">
        <v>9100004048</v>
      </c>
      <c r="D607" s="23" t="s">
        <v>1072</v>
      </c>
      <c r="E607" s="24" t="s">
        <v>10</v>
      </c>
      <c r="F607" s="25"/>
      <c r="G607" s="23" t="s">
        <v>1071</v>
      </c>
      <c r="H607" s="26" t="str">
        <f>"2010/07/01"</f>
        <v>2010/07/01</v>
      </c>
      <c r="I607" s="27">
        <v>1</v>
      </c>
      <c r="J607" s="28">
        <v>100</v>
      </c>
      <c r="K607" s="32"/>
      <c r="L607" s="35"/>
    </row>
    <row r="608" spans="1:12" ht="24" x14ac:dyDescent="0.15">
      <c r="A608" s="11">
        <v>609</v>
      </c>
      <c r="B608" s="21" t="s">
        <v>840</v>
      </c>
      <c r="C608" s="22">
        <v>9100013002</v>
      </c>
      <c r="D608" s="23" t="s">
        <v>1073</v>
      </c>
      <c r="E608" s="24" t="s">
        <v>10</v>
      </c>
      <c r="F608" s="25"/>
      <c r="G608" s="23" t="s">
        <v>1074</v>
      </c>
      <c r="H608" s="26" t="str">
        <f>"2011/04/01"</f>
        <v>2011/04/01</v>
      </c>
      <c r="I608" s="27">
        <v>1</v>
      </c>
      <c r="J608" s="28">
        <v>100</v>
      </c>
      <c r="K608" s="32"/>
      <c r="L608" s="35"/>
    </row>
    <row r="609" spans="1:12" x14ac:dyDescent="0.15">
      <c r="A609" s="11">
        <v>610</v>
      </c>
      <c r="B609" s="12" t="s">
        <v>840</v>
      </c>
      <c r="C609" s="13">
        <v>492379</v>
      </c>
      <c r="D609" s="14" t="s">
        <v>1075</v>
      </c>
      <c r="E609" s="15" t="s">
        <v>10</v>
      </c>
      <c r="F609" s="16" t="s">
        <v>842</v>
      </c>
      <c r="G609" s="17" t="s">
        <v>1076</v>
      </c>
      <c r="H609" s="18" t="s">
        <v>1077</v>
      </c>
      <c r="I609" s="19">
        <v>1</v>
      </c>
      <c r="J609" s="20">
        <v>100</v>
      </c>
      <c r="K609" s="31"/>
      <c r="L609" s="35"/>
    </row>
    <row r="610" spans="1:12" ht="24" x14ac:dyDescent="0.15">
      <c r="A610" s="11">
        <v>611</v>
      </c>
      <c r="B610" s="21" t="s">
        <v>840</v>
      </c>
      <c r="C610" s="22">
        <v>1907810</v>
      </c>
      <c r="D610" s="23" t="s">
        <v>1078</v>
      </c>
      <c r="E610" s="24" t="s">
        <v>10</v>
      </c>
      <c r="F610" s="25"/>
      <c r="G610" s="23" t="s">
        <v>1079</v>
      </c>
      <c r="H610" s="26" t="str">
        <f>"2000/01/31"</f>
        <v>2000/01/31</v>
      </c>
      <c r="I610" s="27">
        <v>2079</v>
      </c>
      <c r="J610" s="28">
        <v>100</v>
      </c>
      <c r="K610" s="32"/>
      <c r="L610" s="35"/>
    </row>
    <row r="611" spans="1:12" ht="24" x14ac:dyDescent="0.15">
      <c r="A611" s="11">
        <v>612</v>
      </c>
      <c r="B611" s="21" t="s">
        <v>840</v>
      </c>
      <c r="C611" s="22">
        <v>1908121</v>
      </c>
      <c r="D611" s="23" t="s">
        <v>1078</v>
      </c>
      <c r="E611" s="24" t="s">
        <v>10</v>
      </c>
      <c r="F611" s="25"/>
      <c r="G611" s="23" t="s">
        <v>1079</v>
      </c>
      <c r="H611" s="26" t="str">
        <f>"2000/02/01"</f>
        <v>2000/02/01</v>
      </c>
      <c r="I611" s="27">
        <v>2079</v>
      </c>
      <c r="J611" s="28">
        <v>100</v>
      </c>
      <c r="K611" s="32"/>
      <c r="L611" s="35"/>
    </row>
    <row r="612" spans="1:12" x14ac:dyDescent="0.15">
      <c r="A612" s="11">
        <v>613</v>
      </c>
      <c r="B612" s="21" t="s">
        <v>840</v>
      </c>
      <c r="C612" s="22">
        <v>9100007483</v>
      </c>
      <c r="D612" s="23" t="s">
        <v>1080</v>
      </c>
      <c r="E612" s="24" t="s">
        <v>10</v>
      </c>
      <c r="F612" s="25"/>
      <c r="G612" s="23" t="s">
        <v>1081</v>
      </c>
      <c r="H612" s="26" t="str">
        <f>"2011/03/17"</f>
        <v>2011/03/17</v>
      </c>
      <c r="I612" s="27">
        <v>1</v>
      </c>
      <c r="J612" s="28">
        <v>100</v>
      </c>
      <c r="K612" s="32"/>
      <c r="L612" s="35"/>
    </row>
    <row r="613" spans="1:12" ht="24" x14ac:dyDescent="0.15">
      <c r="A613" s="11">
        <v>614</v>
      </c>
      <c r="B613" s="12" t="s">
        <v>840</v>
      </c>
      <c r="C613" s="13">
        <v>9100000132</v>
      </c>
      <c r="D613" s="14" t="s">
        <v>1082</v>
      </c>
      <c r="E613" s="15" t="s">
        <v>10</v>
      </c>
      <c r="F613" s="16" t="s">
        <v>842</v>
      </c>
      <c r="G613" s="17" t="s">
        <v>1083</v>
      </c>
      <c r="H613" s="18" t="s">
        <v>1084</v>
      </c>
      <c r="I613" s="19">
        <v>2646</v>
      </c>
      <c r="J613" s="20">
        <v>100</v>
      </c>
      <c r="K613" s="31"/>
      <c r="L613" s="35"/>
    </row>
    <row r="614" spans="1:12" ht="24" x14ac:dyDescent="0.15">
      <c r="A614" s="11">
        <v>615</v>
      </c>
      <c r="B614" s="21" t="s">
        <v>840</v>
      </c>
      <c r="C614" s="22">
        <v>1908541</v>
      </c>
      <c r="D614" s="23" t="s">
        <v>1085</v>
      </c>
      <c r="E614" s="24" t="s">
        <v>10</v>
      </c>
      <c r="F614" s="25"/>
      <c r="G614" s="23" t="s">
        <v>1083</v>
      </c>
      <c r="H614" s="26" t="str">
        <f>"2000/08/31"</f>
        <v>2000/08/31</v>
      </c>
      <c r="I614" s="27">
        <v>1323</v>
      </c>
      <c r="J614" s="28">
        <v>100</v>
      </c>
      <c r="K614" s="32"/>
      <c r="L614" s="35"/>
    </row>
    <row r="615" spans="1:12" ht="24" x14ac:dyDescent="0.15">
      <c r="A615" s="11">
        <v>616</v>
      </c>
      <c r="B615" s="21" t="s">
        <v>840</v>
      </c>
      <c r="C615" s="22">
        <v>1987843</v>
      </c>
      <c r="D615" s="23" t="s">
        <v>1086</v>
      </c>
      <c r="E615" s="24" t="s">
        <v>10</v>
      </c>
      <c r="F615" s="25"/>
      <c r="G615" s="23" t="s">
        <v>1087</v>
      </c>
      <c r="H615" s="26" t="str">
        <f>"2006/11/27"</f>
        <v>2006/11/27</v>
      </c>
      <c r="I615" s="27">
        <v>2268</v>
      </c>
      <c r="J615" s="28">
        <v>100</v>
      </c>
      <c r="K615" s="32"/>
      <c r="L615" s="35"/>
    </row>
    <row r="616" spans="1:12" ht="48" x14ac:dyDescent="0.15">
      <c r="A616" s="11">
        <v>617</v>
      </c>
      <c r="B616" s="21" t="s">
        <v>840</v>
      </c>
      <c r="C616" s="22">
        <v>1911763</v>
      </c>
      <c r="D616" s="23" t="s">
        <v>1088</v>
      </c>
      <c r="E616" s="24" t="s">
        <v>67</v>
      </c>
      <c r="F616" s="25"/>
      <c r="G616" s="23" t="s">
        <v>1089</v>
      </c>
      <c r="H616" s="26" t="str">
        <f>"1998/11/12"</f>
        <v>1998/11/12</v>
      </c>
      <c r="I616" s="27">
        <v>3257</v>
      </c>
      <c r="J616" s="28">
        <v>100</v>
      </c>
      <c r="K616" s="32"/>
      <c r="L616" s="35"/>
    </row>
    <row r="617" spans="1:12" ht="36" x14ac:dyDescent="0.15">
      <c r="A617" s="11">
        <v>618</v>
      </c>
      <c r="B617" s="21" t="s">
        <v>840</v>
      </c>
      <c r="C617" s="22">
        <v>9200006836</v>
      </c>
      <c r="D617" s="23" t="s">
        <v>1090</v>
      </c>
      <c r="E617" s="24" t="s">
        <v>67</v>
      </c>
      <c r="F617" s="25"/>
      <c r="G617" s="23" t="s">
        <v>1089</v>
      </c>
      <c r="H617" s="26" t="str">
        <f>"2011/01/31"</f>
        <v>2011/01/31</v>
      </c>
      <c r="I617" s="27">
        <v>2814</v>
      </c>
      <c r="J617" s="28">
        <v>100</v>
      </c>
      <c r="K617" s="32"/>
      <c r="L617" s="35"/>
    </row>
    <row r="618" spans="1:12" ht="24" x14ac:dyDescent="0.15">
      <c r="A618" s="11">
        <v>619</v>
      </c>
      <c r="B618" s="21" t="s">
        <v>840</v>
      </c>
      <c r="C618" s="22">
        <v>9200001619</v>
      </c>
      <c r="D618" s="23" t="s">
        <v>1091</v>
      </c>
      <c r="E618" s="24" t="s">
        <v>10</v>
      </c>
      <c r="F618" s="25"/>
      <c r="G618" s="23" t="s">
        <v>1092</v>
      </c>
      <c r="H618" s="26" t="str">
        <f>"2005/03/31"</f>
        <v>2005/03/31</v>
      </c>
      <c r="I618" s="27">
        <v>1</v>
      </c>
      <c r="J618" s="28">
        <v>100</v>
      </c>
      <c r="K618" s="32"/>
      <c r="L618" s="35"/>
    </row>
    <row r="619" spans="1:12" ht="24" x14ac:dyDescent="0.15">
      <c r="A619" s="11">
        <v>620</v>
      </c>
      <c r="B619" s="21" t="s">
        <v>840</v>
      </c>
      <c r="C619" s="22">
        <v>1911725</v>
      </c>
      <c r="D619" s="23" t="s">
        <v>1093</v>
      </c>
      <c r="E619" s="24" t="s">
        <v>67</v>
      </c>
      <c r="F619" s="25"/>
      <c r="G619" s="23" t="s">
        <v>1094</v>
      </c>
      <c r="H619" s="26" t="str">
        <f>"1998/08/31"</f>
        <v>1998/08/31</v>
      </c>
      <c r="I619" s="27">
        <v>4240</v>
      </c>
      <c r="J619" s="28">
        <v>100</v>
      </c>
      <c r="K619" s="32"/>
      <c r="L619" s="35"/>
    </row>
    <row r="620" spans="1:12" ht="24" x14ac:dyDescent="0.15">
      <c r="A620" s="11">
        <v>621</v>
      </c>
      <c r="B620" s="21" t="s">
        <v>840</v>
      </c>
      <c r="C620" s="22">
        <v>9200010055</v>
      </c>
      <c r="D620" s="23" t="s">
        <v>1095</v>
      </c>
      <c r="E620" s="24" t="s">
        <v>67</v>
      </c>
      <c r="F620" s="25"/>
      <c r="G620" s="23" t="s">
        <v>1096</v>
      </c>
      <c r="H620" s="26" t="str">
        <f>"2011/04/01"</f>
        <v>2011/04/01</v>
      </c>
      <c r="I620" s="27">
        <v>1</v>
      </c>
      <c r="J620" s="28">
        <v>100</v>
      </c>
      <c r="K620" s="32"/>
      <c r="L620" s="35"/>
    </row>
    <row r="621" spans="1:12" ht="48" x14ac:dyDescent="0.15">
      <c r="A621" s="11">
        <v>622</v>
      </c>
      <c r="B621" s="21" t="s">
        <v>840</v>
      </c>
      <c r="C621" s="22">
        <v>1915204</v>
      </c>
      <c r="D621" s="23" t="s">
        <v>1097</v>
      </c>
      <c r="E621" s="24" t="s">
        <v>67</v>
      </c>
      <c r="F621" s="25" t="s">
        <v>571</v>
      </c>
      <c r="G621" s="23" t="s">
        <v>1098</v>
      </c>
      <c r="H621" s="26" t="str">
        <f>"2000/05/10"</f>
        <v>2000/05/10</v>
      </c>
      <c r="I621" s="27">
        <v>2814</v>
      </c>
      <c r="J621" s="28">
        <v>100</v>
      </c>
      <c r="K621" s="32"/>
      <c r="L621" s="35"/>
    </row>
    <row r="622" spans="1:12" ht="24" x14ac:dyDescent="0.15">
      <c r="A622" s="11">
        <v>623</v>
      </c>
      <c r="B622" s="12" t="s">
        <v>840</v>
      </c>
      <c r="C622" s="13">
        <v>1936575</v>
      </c>
      <c r="D622" s="14" t="s">
        <v>1099</v>
      </c>
      <c r="E622" s="15" t="s">
        <v>67</v>
      </c>
      <c r="F622" s="16" t="s">
        <v>842</v>
      </c>
      <c r="G622" s="17" t="s">
        <v>1100</v>
      </c>
      <c r="H622" s="18" t="s">
        <v>1101</v>
      </c>
      <c r="I622" s="19">
        <v>3000</v>
      </c>
      <c r="J622" s="20">
        <v>100</v>
      </c>
      <c r="K622" s="31"/>
      <c r="L622" s="35"/>
    </row>
    <row r="623" spans="1:12" ht="24" x14ac:dyDescent="0.15">
      <c r="A623" s="11">
        <v>624</v>
      </c>
      <c r="B623" s="21" t="s">
        <v>840</v>
      </c>
      <c r="C623" s="22">
        <v>1916409</v>
      </c>
      <c r="D623" s="23" t="s">
        <v>1102</v>
      </c>
      <c r="E623" s="24" t="s">
        <v>10</v>
      </c>
      <c r="F623" s="25"/>
      <c r="G623" s="23" t="s">
        <v>1103</v>
      </c>
      <c r="H623" s="26" t="str">
        <f>"2000/08/24"</f>
        <v>2000/08/24</v>
      </c>
      <c r="I623" s="27">
        <v>9120</v>
      </c>
      <c r="J623" s="28">
        <v>100</v>
      </c>
      <c r="K623" s="32"/>
      <c r="L623" s="35"/>
    </row>
    <row r="624" spans="1:12" ht="60" x14ac:dyDescent="0.15">
      <c r="A624" s="11">
        <v>625</v>
      </c>
      <c r="B624" s="21" t="s">
        <v>840</v>
      </c>
      <c r="C624" s="22">
        <v>1917284</v>
      </c>
      <c r="D624" s="23" t="s">
        <v>1104</v>
      </c>
      <c r="E624" s="24" t="s">
        <v>67</v>
      </c>
      <c r="F624" s="25"/>
      <c r="G624" s="23" t="s">
        <v>1105</v>
      </c>
      <c r="H624" s="26" t="str">
        <f>"2000/10/24"</f>
        <v>2000/10/24</v>
      </c>
      <c r="I624" s="27">
        <v>2730</v>
      </c>
      <c r="J624" s="28">
        <v>100</v>
      </c>
      <c r="K624" s="32"/>
      <c r="L624" s="35"/>
    </row>
    <row r="625" spans="1:12" ht="36" x14ac:dyDescent="0.15">
      <c r="A625" s="11">
        <v>626</v>
      </c>
      <c r="B625" s="21" t="s">
        <v>840</v>
      </c>
      <c r="C625" s="22">
        <v>1930238</v>
      </c>
      <c r="D625" s="23" t="s">
        <v>1106</v>
      </c>
      <c r="E625" s="24" t="s">
        <v>67</v>
      </c>
      <c r="F625" s="25"/>
      <c r="G625" s="23" t="s">
        <v>1107</v>
      </c>
      <c r="H625" s="26" t="str">
        <f>"2001/05/14"</f>
        <v>2001/05/14</v>
      </c>
      <c r="I625" s="27">
        <v>3913</v>
      </c>
      <c r="J625" s="28">
        <v>100</v>
      </c>
      <c r="K625" s="32"/>
      <c r="L625" s="35"/>
    </row>
    <row r="626" spans="1:12" ht="48" x14ac:dyDescent="0.15">
      <c r="A626" s="11">
        <v>627</v>
      </c>
      <c r="B626" s="21" t="s">
        <v>840</v>
      </c>
      <c r="C626" s="22">
        <v>1915051</v>
      </c>
      <c r="D626" s="23" t="s">
        <v>1108</v>
      </c>
      <c r="E626" s="24" t="s">
        <v>10</v>
      </c>
      <c r="F626" s="25"/>
      <c r="G626" s="23" t="s">
        <v>1109</v>
      </c>
      <c r="H626" s="26" t="str">
        <f>"2000/03/31"</f>
        <v>2000/03/31</v>
      </c>
      <c r="I626" s="27">
        <v>4376</v>
      </c>
      <c r="J626" s="28">
        <v>100</v>
      </c>
      <c r="K626" s="32"/>
      <c r="L626" s="35"/>
    </row>
    <row r="627" spans="1:12" ht="24" x14ac:dyDescent="0.15">
      <c r="A627" s="11">
        <v>628</v>
      </c>
      <c r="B627" s="21" t="s">
        <v>840</v>
      </c>
      <c r="C627" s="22">
        <v>1916225</v>
      </c>
      <c r="D627" s="23" t="s">
        <v>1110</v>
      </c>
      <c r="E627" s="24" t="s">
        <v>10</v>
      </c>
      <c r="F627" s="25"/>
      <c r="G627" s="23" t="s">
        <v>1109</v>
      </c>
      <c r="H627" s="26" t="str">
        <f>"2000/01/20"</f>
        <v>2000/01/20</v>
      </c>
      <c r="I627" s="27">
        <v>7362</v>
      </c>
      <c r="J627" s="28">
        <v>100</v>
      </c>
      <c r="K627" s="32"/>
      <c r="L627" s="35"/>
    </row>
    <row r="628" spans="1:12" ht="36" x14ac:dyDescent="0.15">
      <c r="A628" s="11">
        <v>629</v>
      </c>
      <c r="B628" s="12" t="s">
        <v>840</v>
      </c>
      <c r="C628" s="13">
        <v>1938050</v>
      </c>
      <c r="D628" s="14" t="s">
        <v>1111</v>
      </c>
      <c r="E628" s="15" t="s">
        <v>282</v>
      </c>
      <c r="F628" s="16" t="s">
        <v>842</v>
      </c>
      <c r="G628" s="17" t="s">
        <v>1112</v>
      </c>
      <c r="H628" s="18" t="s">
        <v>1113</v>
      </c>
      <c r="I628" s="19">
        <v>4900</v>
      </c>
      <c r="J628" s="20">
        <v>100</v>
      </c>
      <c r="K628" s="31"/>
      <c r="L628" s="35"/>
    </row>
    <row r="629" spans="1:12" ht="36" x14ac:dyDescent="0.15">
      <c r="A629" s="11">
        <v>630</v>
      </c>
      <c r="B629" s="21" t="s">
        <v>840</v>
      </c>
      <c r="C629" s="22">
        <v>9200008472</v>
      </c>
      <c r="D629" s="23" t="s">
        <v>1114</v>
      </c>
      <c r="E629" s="24" t="s">
        <v>10</v>
      </c>
      <c r="F629" s="25"/>
      <c r="G629" s="23" t="s">
        <v>1115</v>
      </c>
      <c r="H629" s="26" t="str">
        <f>"2011/04/01"</f>
        <v>2011/04/01</v>
      </c>
      <c r="I629" s="27">
        <v>1</v>
      </c>
      <c r="J629" s="28">
        <v>100</v>
      </c>
      <c r="K629" s="32"/>
      <c r="L629" s="35"/>
    </row>
    <row r="630" spans="1:12" ht="36" x14ac:dyDescent="0.15">
      <c r="A630" s="11">
        <v>631</v>
      </c>
      <c r="B630" s="21" t="s">
        <v>840</v>
      </c>
      <c r="C630" s="22">
        <v>1916249</v>
      </c>
      <c r="D630" s="23" t="s">
        <v>1116</v>
      </c>
      <c r="E630" s="24" t="s">
        <v>10</v>
      </c>
      <c r="F630" s="25"/>
      <c r="G630" s="23" t="s">
        <v>1117</v>
      </c>
      <c r="H630" s="26" t="str">
        <f>"1999/12/16"</f>
        <v>1999/12/16</v>
      </c>
      <c r="I630" s="27">
        <v>8940</v>
      </c>
      <c r="J630" s="28">
        <v>100</v>
      </c>
      <c r="K630" s="32"/>
      <c r="L630" s="35"/>
    </row>
    <row r="631" spans="1:12" ht="24" x14ac:dyDescent="0.15">
      <c r="A631" s="11">
        <v>632</v>
      </c>
      <c r="B631" s="21" t="s">
        <v>840</v>
      </c>
      <c r="C631" s="22">
        <v>1907858</v>
      </c>
      <c r="D631" s="23" t="s">
        <v>1118</v>
      </c>
      <c r="E631" s="24" t="s">
        <v>10</v>
      </c>
      <c r="F631" s="25"/>
      <c r="G631" s="23" t="s">
        <v>1119</v>
      </c>
      <c r="H631" s="26" t="str">
        <f>"1999/07/15"</f>
        <v>1999/07/15</v>
      </c>
      <c r="I631" s="27">
        <v>2457</v>
      </c>
      <c r="J631" s="28">
        <v>100</v>
      </c>
      <c r="K631" s="32"/>
      <c r="L631" s="35"/>
    </row>
    <row r="632" spans="1:12" ht="36" x14ac:dyDescent="0.15">
      <c r="A632" s="11">
        <v>633</v>
      </c>
      <c r="B632" s="21" t="s">
        <v>840</v>
      </c>
      <c r="C632" s="22">
        <v>1954593</v>
      </c>
      <c r="D632" s="23" t="s">
        <v>1120</v>
      </c>
      <c r="E632" s="24" t="s">
        <v>10</v>
      </c>
      <c r="F632" s="25"/>
      <c r="G632" s="23" t="s">
        <v>1121</v>
      </c>
      <c r="H632" s="26" t="str">
        <f>"2005/01/18"</f>
        <v>2005/01/18</v>
      </c>
      <c r="I632" s="27">
        <v>11130</v>
      </c>
      <c r="J632" s="28">
        <v>500</v>
      </c>
      <c r="K632" s="32"/>
      <c r="L632" s="35"/>
    </row>
    <row r="633" spans="1:12" ht="72" x14ac:dyDescent="0.15">
      <c r="A633" s="11">
        <v>634</v>
      </c>
      <c r="B633" s="21" t="s">
        <v>840</v>
      </c>
      <c r="C633" s="22">
        <v>9200006461</v>
      </c>
      <c r="D633" s="23" t="s">
        <v>1122</v>
      </c>
      <c r="E633" s="24" t="s">
        <v>67</v>
      </c>
      <c r="F633" s="25"/>
      <c r="G633" s="23" t="s">
        <v>1123</v>
      </c>
      <c r="H633" s="26" t="str">
        <f>"2010/12/07"</f>
        <v>2010/12/07</v>
      </c>
      <c r="I633" s="27">
        <v>1</v>
      </c>
      <c r="J633" s="28">
        <v>100</v>
      </c>
      <c r="K633" s="32"/>
      <c r="L633" s="35"/>
    </row>
    <row r="634" spans="1:12" ht="72" x14ac:dyDescent="0.15">
      <c r="A634" s="11">
        <v>635</v>
      </c>
      <c r="B634" s="21" t="s">
        <v>840</v>
      </c>
      <c r="C634" s="22">
        <v>9200008441</v>
      </c>
      <c r="D634" s="23" t="s">
        <v>1122</v>
      </c>
      <c r="E634" s="24" t="s">
        <v>67</v>
      </c>
      <c r="F634" s="25"/>
      <c r="G634" s="23" t="s">
        <v>1123</v>
      </c>
      <c r="H634" s="26" t="str">
        <f>"2011/04/01"</f>
        <v>2011/04/01</v>
      </c>
      <c r="I634" s="27">
        <v>1</v>
      </c>
      <c r="J634" s="28">
        <v>100</v>
      </c>
      <c r="K634" s="32"/>
      <c r="L634" s="35"/>
    </row>
    <row r="635" spans="1:12" ht="36" x14ac:dyDescent="0.15">
      <c r="A635" s="11">
        <v>636</v>
      </c>
      <c r="B635" s="21" t="s">
        <v>840</v>
      </c>
      <c r="C635" s="22">
        <v>1934502</v>
      </c>
      <c r="D635" s="23" t="s">
        <v>1124</v>
      </c>
      <c r="E635" s="24" t="s">
        <v>10</v>
      </c>
      <c r="F635" s="25"/>
      <c r="G635" s="23" t="s">
        <v>1125</v>
      </c>
      <c r="H635" s="26" t="str">
        <f>"2002/03/04"</f>
        <v>2002/03/04</v>
      </c>
      <c r="I635" s="27">
        <v>4520</v>
      </c>
      <c r="J635" s="28">
        <v>100</v>
      </c>
      <c r="K635" s="32"/>
      <c r="L635" s="35"/>
    </row>
    <row r="636" spans="1:12" ht="24" x14ac:dyDescent="0.15">
      <c r="A636" s="11">
        <v>637</v>
      </c>
      <c r="B636" s="21" t="s">
        <v>1126</v>
      </c>
      <c r="C636" s="22">
        <v>3305591</v>
      </c>
      <c r="D636" s="23" t="s">
        <v>1127</v>
      </c>
      <c r="E636" s="24" t="s">
        <v>10</v>
      </c>
      <c r="F636" s="25"/>
      <c r="G636" s="23" t="s">
        <v>1128</v>
      </c>
      <c r="H636" s="26" t="str">
        <f>"2013/12/03"</f>
        <v>2013/12/03</v>
      </c>
      <c r="I636" s="27">
        <v>1340</v>
      </c>
      <c r="J636" s="28">
        <v>100</v>
      </c>
      <c r="K636" s="32"/>
      <c r="L636" s="35"/>
    </row>
    <row r="637" spans="1:12" ht="24" x14ac:dyDescent="0.15">
      <c r="A637" s="11">
        <v>638</v>
      </c>
      <c r="B637" s="21" t="s">
        <v>1126</v>
      </c>
      <c r="C637" s="22">
        <v>2478821</v>
      </c>
      <c r="D637" s="23" t="s">
        <v>1129</v>
      </c>
      <c r="E637" s="24" t="s">
        <v>10</v>
      </c>
      <c r="F637" s="25"/>
      <c r="G637" s="23" t="s">
        <v>1130</v>
      </c>
      <c r="H637" s="26" t="str">
        <f>"2002/02/07"</f>
        <v>2002/02/07</v>
      </c>
      <c r="I637" s="27">
        <v>6142</v>
      </c>
      <c r="J637" s="28">
        <v>100</v>
      </c>
      <c r="K637" s="32"/>
      <c r="L637" s="35"/>
    </row>
    <row r="638" spans="1:12" ht="24" x14ac:dyDescent="0.15">
      <c r="A638" s="11">
        <v>639</v>
      </c>
      <c r="B638" s="12" t="s">
        <v>1126</v>
      </c>
      <c r="C638" s="13">
        <v>1833706</v>
      </c>
      <c r="D638" s="14" t="s">
        <v>1131</v>
      </c>
      <c r="E638" s="15" t="s">
        <v>10</v>
      </c>
      <c r="F638" s="16" t="s">
        <v>11</v>
      </c>
      <c r="G638" s="17" t="s">
        <v>1132</v>
      </c>
      <c r="H638" s="18" t="s">
        <v>1133</v>
      </c>
      <c r="I638" s="19">
        <v>2740</v>
      </c>
      <c r="J638" s="20">
        <v>100</v>
      </c>
      <c r="K638" s="31"/>
      <c r="L638" s="35"/>
    </row>
    <row r="639" spans="1:12" ht="24" x14ac:dyDescent="0.15">
      <c r="A639" s="11">
        <v>640</v>
      </c>
      <c r="B639" s="12" t="s">
        <v>1126</v>
      </c>
      <c r="C639" s="13">
        <v>1832839</v>
      </c>
      <c r="D639" s="14" t="s">
        <v>1134</v>
      </c>
      <c r="E639" s="15" t="s">
        <v>10</v>
      </c>
      <c r="F639" s="16" t="s">
        <v>11</v>
      </c>
      <c r="G639" s="17" t="s">
        <v>1135</v>
      </c>
      <c r="H639" s="18" t="s">
        <v>1136</v>
      </c>
      <c r="I639" s="19">
        <v>4540</v>
      </c>
      <c r="J639" s="20">
        <v>100</v>
      </c>
      <c r="K639" s="31"/>
      <c r="L639" s="35"/>
    </row>
    <row r="640" spans="1:12" ht="24" x14ac:dyDescent="0.15">
      <c r="A640" s="11">
        <v>641</v>
      </c>
      <c r="B640" s="12" t="s">
        <v>1126</v>
      </c>
      <c r="C640" s="13">
        <v>2150536</v>
      </c>
      <c r="D640" s="14" t="s">
        <v>1137</v>
      </c>
      <c r="E640" s="15" t="s">
        <v>10</v>
      </c>
      <c r="F640" s="16" t="s">
        <v>11</v>
      </c>
      <c r="G640" s="17" t="s">
        <v>1138</v>
      </c>
      <c r="H640" s="18" t="s">
        <v>1139</v>
      </c>
      <c r="I640" s="19">
        <v>4536</v>
      </c>
      <c r="J640" s="20">
        <v>100</v>
      </c>
      <c r="K640" s="31"/>
      <c r="L640" s="35"/>
    </row>
    <row r="641" spans="1:12" x14ac:dyDescent="0.15">
      <c r="A641" s="11">
        <v>642</v>
      </c>
      <c r="B641" s="21" t="s">
        <v>1126</v>
      </c>
      <c r="C641" s="22">
        <v>1908671</v>
      </c>
      <c r="D641" s="23" t="s">
        <v>1140</v>
      </c>
      <c r="E641" s="24" t="s">
        <v>10</v>
      </c>
      <c r="F641" s="25"/>
      <c r="G641" s="23" t="s">
        <v>1141</v>
      </c>
      <c r="H641" s="26" t="str">
        <f>"1999/12/17"</f>
        <v>1999/12/17</v>
      </c>
      <c r="I641" s="27">
        <v>2202</v>
      </c>
      <c r="J641" s="28">
        <v>100</v>
      </c>
      <c r="K641" s="32"/>
      <c r="L641" s="35"/>
    </row>
    <row r="642" spans="1:12" ht="24" x14ac:dyDescent="0.15">
      <c r="A642" s="11">
        <v>643</v>
      </c>
      <c r="B642" s="21" t="s">
        <v>1126</v>
      </c>
      <c r="C642" s="22">
        <v>9100007247</v>
      </c>
      <c r="D642" s="23" t="s">
        <v>1142</v>
      </c>
      <c r="E642" s="24" t="s">
        <v>10</v>
      </c>
      <c r="F642" s="25" t="s">
        <v>943</v>
      </c>
      <c r="G642" s="23" t="s">
        <v>1143</v>
      </c>
      <c r="H642" s="26" t="str">
        <f>"2011/03/17"</f>
        <v>2011/03/17</v>
      </c>
      <c r="I642" s="27">
        <v>1</v>
      </c>
      <c r="J642" s="28">
        <v>100</v>
      </c>
      <c r="K642" s="32"/>
      <c r="L642" s="35"/>
    </row>
    <row r="643" spans="1:12" ht="24" x14ac:dyDescent="0.15">
      <c r="A643" s="11">
        <v>644</v>
      </c>
      <c r="B643" s="21" t="s">
        <v>1126</v>
      </c>
      <c r="C643" s="22">
        <v>9100007711</v>
      </c>
      <c r="D643" s="23" t="s">
        <v>1144</v>
      </c>
      <c r="E643" s="24" t="s">
        <v>10</v>
      </c>
      <c r="F643" s="25"/>
      <c r="G643" s="23" t="s">
        <v>1145</v>
      </c>
      <c r="H643" s="26" t="str">
        <f>"2011/03/17"</f>
        <v>2011/03/17</v>
      </c>
      <c r="I643" s="27">
        <v>1</v>
      </c>
      <c r="J643" s="28">
        <v>100</v>
      </c>
      <c r="K643" s="32"/>
      <c r="L643" s="35"/>
    </row>
    <row r="644" spans="1:12" x14ac:dyDescent="0.15">
      <c r="A644" s="11">
        <v>645</v>
      </c>
      <c r="B644" s="12" t="s">
        <v>1126</v>
      </c>
      <c r="C644" s="13">
        <v>3905449</v>
      </c>
      <c r="D644" s="14" t="s">
        <v>1146</v>
      </c>
      <c r="E644" s="15" t="s">
        <v>10</v>
      </c>
      <c r="F644" s="16" t="s">
        <v>11</v>
      </c>
      <c r="G644" s="17" t="s">
        <v>1147</v>
      </c>
      <c r="H644" s="18" t="s">
        <v>1148</v>
      </c>
      <c r="I644" s="19">
        <v>3862</v>
      </c>
      <c r="J644" s="20">
        <v>100</v>
      </c>
      <c r="K644" s="31"/>
      <c r="L644" s="35"/>
    </row>
    <row r="645" spans="1:12" x14ac:dyDescent="0.15">
      <c r="A645" s="11">
        <v>646</v>
      </c>
      <c r="B645" s="12" t="s">
        <v>1126</v>
      </c>
      <c r="C645" s="13">
        <v>9100012821</v>
      </c>
      <c r="D645" s="14" t="s">
        <v>1149</v>
      </c>
      <c r="E645" s="15" t="s">
        <v>306</v>
      </c>
      <c r="F645" s="16" t="s">
        <v>11</v>
      </c>
      <c r="G645" s="17" t="s">
        <v>1150</v>
      </c>
      <c r="H645" s="18" t="s">
        <v>1151</v>
      </c>
      <c r="I645" s="19">
        <v>2551</v>
      </c>
      <c r="J645" s="20">
        <v>100</v>
      </c>
      <c r="K645" s="31"/>
      <c r="L645" s="35"/>
    </row>
    <row r="646" spans="1:12" ht="24" x14ac:dyDescent="0.15">
      <c r="A646" s="11">
        <v>647</v>
      </c>
      <c r="B646" s="12" t="s">
        <v>1126</v>
      </c>
      <c r="C646" s="13">
        <v>678742</v>
      </c>
      <c r="D646" s="14" t="s">
        <v>1152</v>
      </c>
      <c r="E646" s="15" t="s">
        <v>10</v>
      </c>
      <c r="F646" s="16" t="s">
        <v>11</v>
      </c>
      <c r="G646" s="17" t="s">
        <v>1153</v>
      </c>
      <c r="H646" s="18" t="s">
        <v>13</v>
      </c>
      <c r="I646" s="19">
        <v>4466</v>
      </c>
      <c r="J646" s="20">
        <v>100</v>
      </c>
      <c r="K646" s="31"/>
      <c r="L646" s="35"/>
    </row>
    <row r="647" spans="1:12" ht="24" x14ac:dyDescent="0.15">
      <c r="A647" s="11">
        <v>648</v>
      </c>
      <c r="B647" s="12" t="s">
        <v>1126</v>
      </c>
      <c r="C647" s="13">
        <v>678957</v>
      </c>
      <c r="D647" s="14" t="s">
        <v>1154</v>
      </c>
      <c r="E647" s="15" t="s">
        <v>10</v>
      </c>
      <c r="F647" s="16" t="s">
        <v>11</v>
      </c>
      <c r="G647" s="17" t="s">
        <v>1155</v>
      </c>
      <c r="H647" s="18" t="s">
        <v>13</v>
      </c>
      <c r="I647" s="19">
        <v>1595</v>
      </c>
      <c r="J647" s="20">
        <v>100</v>
      </c>
      <c r="K647" s="31"/>
      <c r="L647" s="35"/>
    </row>
    <row r="648" spans="1:12" x14ac:dyDescent="0.15">
      <c r="A648" s="11">
        <v>649</v>
      </c>
      <c r="B648" s="12" t="s">
        <v>1126</v>
      </c>
      <c r="C648" s="13">
        <v>724821</v>
      </c>
      <c r="D648" s="14" t="s">
        <v>1156</v>
      </c>
      <c r="E648" s="15" t="s">
        <v>10</v>
      </c>
      <c r="F648" s="16" t="s">
        <v>11</v>
      </c>
      <c r="G648" s="17" t="s">
        <v>1157</v>
      </c>
      <c r="H648" s="18" t="s">
        <v>13</v>
      </c>
      <c r="I648" s="19">
        <v>4365</v>
      </c>
      <c r="J648" s="20">
        <v>100</v>
      </c>
      <c r="K648" s="31"/>
      <c r="L648" s="35"/>
    </row>
    <row r="649" spans="1:12" ht="24" x14ac:dyDescent="0.15">
      <c r="A649" s="11">
        <v>650</v>
      </c>
      <c r="B649" s="21" t="s">
        <v>1126</v>
      </c>
      <c r="C649" s="22">
        <v>2169200</v>
      </c>
      <c r="D649" s="23" t="s">
        <v>1158</v>
      </c>
      <c r="E649" s="24"/>
      <c r="F649" s="25"/>
      <c r="G649" s="23" t="s">
        <v>1159</v>
      </c>
      <c r="H649" s="26" t="str">
        <f>"2000/09/21"</f>
        <v>2000/09/21</v>
      </c>
      <c r="I649" s="29">
        <v>2160</v>
      </c>
      <c r="J649" s="28">
        <v>100</v>
      </c>
      <c r="K649" s="33"/>
      <c r="L649" s="35"/>
    </row>
    <row r="650" spans="1:12" x14ac:dyDescent="0.15">
      <c r="A650" s="11">
        <v>651</v>
      </c>
      <c r="B650" s="12" t="s">
        <v>1126</v>
      </c>
      <c r="C650" s="13">
        <v>724296</v>
      </c>
      <c r="D650" s="14" t="s">
        <v>1160</v>
      </c>
      <c r="E650" s="15" t="s">
        <v>10</v>
      </c>
      <c r="F650" s="16" t="s">
        <v>11</v>
      </c>
      <c r="G650" s="17" t="s">
        <v>1161</v>
      </c>
      <c r="H650" s="18" t="s">
        <v>13</v>
      </c>
      <c r="I650" s="19">
        <v>2686</v>
      </c>
      <c r="J650" s="20">
        <v>100</v>
      </c>
      <c r="K650" s="31"/>
      <c r="L650" s="35"/>
    </row>
    <row r="651" spans="1:12" ht="24" x14ac:dyDescent="0.15">
      <c r="A651" s="11">
        <v>652</v>
      </c>
      <c r="B651" s="12" t="s">
        <v>1126</v>
      </c>
      <c r="C651" s="13">
        <v>729161</v>
      </c>
      <c r="D651" s="14" t="s">
        <v>1162</v>
      </c>
      <c r="E651" s="15" t="s">
        <v>10</v>
      </c>
      <c r="F651" s="16" t="s">
        <v>11</v>
      </c>
      <c r="G651" s="17" t="s">
        <v>1163</v>
      </c>
      <c r="H651" s="18" t="s">
        <v>13</v>
      </c>
      <c r="I651" s="19">
        <v>3358</v>
      </c>
      <c r="J651" s="20">
        <v>100</v>
      </c>
      <c r="K651" s="31"/>
      <c r="L651" s="35"/>
    </row>
    <row r="652" spans="1:12" ht="24" x14ac:dyDescent="0.15">
      <c r="A652" s="11">
        <v>653</v>
      </c>
      <c r="B652" s="12" t="s">
        <v>1126</v>
      </c>
      <c r="C652" s="13">
        <v>1119312</v>
      </c>
      <c r="D652" s="14" t="s">
        <v>1164</v>
      </c>
      <c r="E652" s="15" t="s">
        <v>10</v>
      </c>
      <c r="F652" s="16" t="s">
        <v>11</v>
      </c>
      <c r="G652" s="17" t="s">
        <v>1165</v>
      </c>
      <c r="H652" s="18" t="s">
        <v>55</v>
      </c>
      <c r="I652" s="19">
        <v>4079</v>
      </c>
      <c r="J652" s="20">
        <v>100</v>
      </c>
      <c r="K652" s="31"/>
      <c r="L652" s="35"/>
    </row>
    <row r="653" spans="1:12" ht="24" x14ac:dyDescent="0.15">
      <c r="A653" s="11">
        <v>654</v>
      </c>
      <c r="B653" s="12" t="s">
        <v>1126</v>
      </c>
      <c r="C653" s="13">
        <v>701174</v>
      </c>
      <c r="D653" s="14" t="s">
        <v>1166</v>
      </c>
      <c r="E653" s="15" t="s">
        <v>10</v>
      </c>
      <c r="F653" s="16" t="s">
        <v>11</v>
      </c>
      <c r="G653" s="17" t="s">
        <v>1167</v>
      </c>
      <c r="H653" s="18" t="s">
        <v>13</v>
      </c>
      <c r="I653" s="19">
        <v>3081</v>
      </c>
      <c r="J653" s="20">
        <v>100</v>
      </c>
      <c r="K653" s="31"/>
      <c r="L653" s="35"/>
    </row>
    <row r="654" spans="1:12" ht="24" x14ac:dyDescent="0.15">
      <c r="A654" s="11">
        <v>655</v>
      </c>
      <c r="B654" s="12" t="s">
        <v>1126</v>
      </c>
      <c r="C654" s="13">
        <v>729529</v>
      </c>
      <c r="D654" s="14" t="s">
        <v>1168</v>
      </c>
      <c r="E654" s="15" t="s">
        <v>10</v>
      </c>
      <c r="F654" s="16" t="s">
        <v>11</v>
      </c>
      <c r="G654" s="17" t="s">
        <v>1169</v>
      </c>
      <c r="H654" s="18" t="s">
        <v>13</v>
      </c>
      <c r="I654" s="19">
        <v>816</v>
      </c>
      <c r="J654" s="20">
        <v>100</v>
      </c>
      <c r="K654" s="31"/>
      <c r="L654" s="35"/>
    </row>
    <row r="655" spans="1:12" x14ac:dyDescent="0.15">
      <c r="A655" s="11">
        <v>656</v>
      </c>
      <c r="B655" s="12" t="s">
        <v>1126</v>
      </c>
      <c r="C655" s="13">
        <v>728676</v>
      </c>
      <c r="D655" s="14" t="s">
        <v>1170</v>
      </c>
      <c r="E655" s="15" t="s">
        <v>10</v>
      </c>
      <c r="F655" s="16" t="s">
        <v>11</v>
      </c>
      <c r="G655" s="17" t="s">
        <v>1171</v>
      </c>
      <c r="H655" s="18" t="s">
        <v>13</v>
      </c>
      <c r="I655" s="19">
        <v>1931</v>
      </c>
      <c r="J655" s="20">
        <v>100</v>
      </c>
      <c r="K655" s="31"/>
      <c r="L655" s="35"/>
    </row>
    <row r="656" spans="1:12" x14ac:dyDescent="0.15">
      <c r="A656" s="11">
        <v>657</v>
      </c>
      <c r="B656" s="12" t="s">
        <v>1126</v>
      </c>
      <c r="C656" s="13">
        <v>724845</v>
      </c>
      <c r="D656" s="14" t="s">
        <v>1172</v>
      </c>
      <c r="E656" s="15" t="s">
        <v>10</v>
      </c>
      <c r="F656" s="16" t="s">
        <v>11</v>
      </c>
      <c r="G656" s="17" t="s">
        <v>1173</v>
      </c>
      <c r="H656" s="18" t="s">
        <v>13</v>
      </c>
      <c r="I656" s="19">
        <v>2686</v>
      </c>
      <c r="J656" s="20">
        <v>100</v>
      </c>
      <c r="K656" s="31"/>
      <c r="L656" s="35"/>
    </row>
    <row r="657" spans="1:12" ht="24" x14ac:dyDescent="0.15">
      <c r="A657" s="11">
        <v>658</v>
      </c>
      <c r="B657" s="12" t="s">
        <v>1126</v>
      </c>
      <c r="C657" s="13">
        <v>723367</v>
      </c>
      <c r="D657" s="14" t="s">
        <v>1174</v>
      </c>
      <c r="E657" s="15" t="s">
        <v>10</v>
      </c>
      <c r="F657" s="16" t="s">
        <v>11</v>
      </c>
      <c r="G657" s="17" t="s">
        <v>1175</v>
      </c>
      <c r="H657" s="18" t="s">
        <v>13</v>
      </c>
      <c r="I657" s="19">
        <v>3358</v>
      </c>
      <c r="J657" s="20">
        <v>100</v>
      </c>
      <c r="K657" s="31"/>
      <c r="L657" s="35"/>
    </row>
    <row r="658" spans="1:12" x14ac:dyDescent="0.15">
      <c r="A658" s="11">
        <v>659</v>
      </c>
      <c r="B658" s="12" t="s">
        <v>1126</v>
      </c>
      <c r="C658" s="13">
        <v>729512</v>
      </c>
      <c r="D658" s="14" t="s">
        <v>1176</v>
      </c>
      <c r="E658" s="15" t="s">
        <v>10</v>
      </c>
      <c r="F658" s="16" t="s">
        <v>11</v>
      </c>
      <c r="G658" s="17" t="s">
        <v>1177</v>
      </c>
      <c r="H658" s="18" t="s">
        <v>13</v>
      </c>
      <c r="I658" s="19">
        <v>4890</v>
      </c>
      <c r="J658" s="20">
        <v>100</v>
      </c>
      <c r="K658" s="31"/>
      <c r="L658" s="35"/>
    </row>
    <row r="659" spans="1:12" x14ac:dyDescent="0.15">
      <c r="A659" s="11">
        <v>660</v>
      </c>
      <c r="B659" s="12" t="s">
        <v>1126</v>
      </c>
      <c r="C659" s="13">
        <v>948265</v>
      </c>
      <c r="D659" s="14" t="s">
        <v>1178</v>
      </c>
      <c r="E659" s="15" t="s">
        <v>10</v>
      </c>
      <c r="F659" s="16" t="s">
        <v>11</v>
      </c>
      <c r="G659" s="17" t="s">
        <v>1179</v>
      </c>
      <c r="H659" s="18" t="s">
        <v>1180</v>
      </c>
      <c r="I659" s="19">
        <v>5260</v>
      </c>
      <c r="J659" s="20">
        <v>100</v>
      </c>
      <c r="K659" s="31"/>
      <c r="L659" s="35"/>
    </row>
    <row r="660" spans="1:12" x14ac:dyDescent="0.15">
      <c r="A660" s="11">
        <v>661</v>
      </c>
      <c r="B660" s="12" t="s">
        <v>1126</v>
      </c>
      <c r="C660" s="13">
        <v>307048</v>
      </c>
      <c r="D660" s="14" t="s">
        <v>1181</v>
      </c>
      <c r="E660" s="15" t="s">
        <v>10</v>
      </c>
      <c r="F660" s="16" t="s">
        <v>11</v>
      </c>
      <c r="G660" s="17" t="s">
        <v>1182</v>
      </c>
      <c r="H660" s="18" t="s">
        <v>16</v>
      </c>
      <c r="I660" s="19">
        <v>3324</v>
      </c>
      <c r="J660" s="20">
        <v>100</v>
      </c>
      <c r="K660" s="31"/>
      <c r="L660" s="35"/>
    </row>
    <row r="661" spans="1:12" ht="24" x14ac:dyDescent="0.15">
      <c r="A661" s="11">
        <v>662</v>
      </c>
      <c r="B661" s="21" t="s">
        <v>1126</v>
      </c>
      <c r="C661" s="22">
        <v>9100007155</v>
      </c>
      <c r="D661" s="23" t="s">
        <v>1183</v>
      </c>
      <c r="E661" s="24" t="s">
        <v>10</v>
      </c>
      <c r="F661" s="25"/>
      <c r="G661" s="23" t="s">
        <v>1184</v>
      </c>
      <c r="H661" s="26" t="str">
        <f>"2011/03/17"</f>
        <v>2011/03/17</v>
      </c>
      <c r="I661" s="27">
        <v>1</v>
      </c>
      <c r="J661" s="28">
        <v>100</v>
      </c>
      <c r="K661" s="32"/>
      <c r="L661" s="35"/>
    </row>
    <row r="662" spans="1:12" ht="24" x14ac:dyDescent="0.15">
      <c r="A662" s="11">
        <v>663</v>
      </c>
      <c r="B662" s="21" t="s">
        <v>1126</v>
      </c>
      <c r="C662" s="22">
        <v>9100012425</v>
      </c>
      <c r="D662" s="23" t="s">
        <v>1185</v>
      </c>
      <c r="E662" s="24" t="s">
        <v>1186</v>
      </c>
      <c r="F662" s="25" t="s">
        <v>571</v>
      </c>
      <c r="G662" s="23" t="s">
        <v>1187</v>
      </c>
      <c r="H662" s="26" t="str">
        <f>"2011/05/03"</f>
        <v>2011/05/03</v>
      </c>
      <c r="I662" s="27">
        <v>2940</v>
      </c>
      <c r="J662" s="28">
        <v>100</v>
      </c>
      <c r="K662" s="32"/>
      <c r="L662" s="35"/>
    </row>
    <row r="663" spans="1:12" ht="24" x14ac:dyDescent="0.15">
      <c r="A663" s="11">
        <v>664</v>
      </c>
      <c r="B663" s="12" t="s">
        <v>1126</v>
      </c>
      <c r="C663" s="13">
        <v>2656212</v>
      </c>
      <c r="D663" s="14" t="s">
        <v>1188</v>
      </c>
      <c r="E663" s="15" t="s">
        <v>10</v>
      </c>
      <c r="F663" s="16" t="s">
        <v>11</v>
      </c>
      <c r="G663" s="17" t="s">
        <v>1189</v>
      </c>
      <c r="H663" s="18" t="s">
        <v>817</v>
      </c>
      <c r="I663" s="19">
        <v>3591</v>
      </c>
      <c r="J663" s="20">
        <v>100</v>
      </c>
      <c r="K663" s="31"/>
      <c r="L663" s="35"/>
    </row>
    <row r="664" spans="1:12" ht="24" x14ac:dyDescent="0.15">
      <c r="A664" s="11">
        <v>665</v>
      </c>
      <c r="B664" s="21" t="s">
        <v>1126</v>
      </c>
      <c r="C664" s="22">
        <v>9100001573</v>
      </c>
      <c r="D664" s="23" t="s">
        <v>1190</v>
      </c>
      <c r="E664" s="24" t="s">
        <v>10</v>
      </c>
      <c r="F664" s="25"/>
      <c r="G664" s="23" t="s">
        <v>1191</v>
      </c>
      <c r="H664" s="26" t="str">
        <f>"2005/03/31"</f>
        <v>2005/03/31</v>
      </c>
      <c r="I664" s="27">
        <v>1</v>
      </c>
      <c r="J664" s="28">
        <v>100</v>
      </c>
      <c r="K664" s="32"/>
      <c r="L664" s="35"/>
    </row>
    <row r="665" spans="1:12" ht="36" x14ac:dyDescent="0.15">
      <c r="A665" s="11">
        <v>666</v>
      </c>
      <c r="B665" s="21" t="s">
        <v>1126</v>
      </c>
      <c r="C665" s="22">
        <v>1932584</v>
      </c>
      <c r="D665" s="23" t="s">
        <v>1192</v>
      </c>
      <c r="E665" s="24" t="s">
        <v>10</v>
      </c>
      <c r="F665" s="25"/>
      <c r="G665" s="23" t="s">
        <v>1193</v>
      </c>
      <c r="H665" s="26" t="str">
        <f>"2002/02/20"</f>
        <v>2002/02/20</v>
      </c>
      <c r="I665" s="27">
        <v>10990</v>
      </c>
      <c r="J665" s="28">
        <v>500</v>
      </c>
      <c r="K665" s="32"/>
      <c r="L665" s="35"/>
    </row>
    <row r="666" spans="1:12" ht="36" x14ac:dyDescent="0.15">
      <c r="A666" s="11">
        <v>667</v>
      </c>
      <c r="B666" s="21" t="s">
        <v>1126</v>
      </c>
      <c r="C666" s="22">
        <v>1953305</v>
      </c>
      <c r="D666" s="23" t="s">
        <v>1194</v>
      </c>
      <c r="E666" s="24" t="s">
        <v>1195</v>
      </c>
      <c r="F666" s="25"/>
      <c r="G666" s="23" t="s">
        <v>1193</v>
      </c>
      <c r="H666" s="26" t="str">
        <f>"2002/03/31"</f>
        <v>2002/03/31</v>
      </c>
      <c r="I666" s="27">
        <v>4668</v>
      </c>
      <c r="J666" s="28">
        <v>100</v>
      </c>
      <c r="K666" s="32"/>
      <c r="L666" s="35"/>
    </row>
    <row r="667" spans="1:12" ht="24" x14ac:dyDescent="0.15">
      <c r="A667" s="11">
        <v>668</v>
      </c>
      <c r="B667" s="21" t="s">
        <v>1126</v>
      </c>
      <c r="C667" s="22">
        <v>1925975</v>
      </c>
      <c r="D667" s="23" t="s">
        <v>1196</v>
      </c>
      <c r="E667" s="24" t="s">
        <v>10</v>
      </c>
      <c r="F667" s="25"/>
      <c r="G667" s="23" t="s">
        <v>1197</v>
      </c>
      <c r="H667" s="26" t="str">
        <f>"2001/11/19"</f>
        <v>2001/11/19</v>
      </c>
      <c r="I667" s="27">
        <v>2551</v>
      </c>
      <c r="J667" s="28">
        <v>100</v>
      </c>
      <c r="K667" s="32"/>
      <c r="L667" s="35"/>
    </row>
    <row r="668" spans="1:12" ht="24" x14ac:dyDescent="0.15">
      <c r="A668" s="11">
        <v>669</v>
      </c>
      <c r="B668" s="21" t="s">
        <v>1126</v>
      </c>
      <c r="C668" s="22">
        <v>1926910</v>
      </c>
      <c r="D668" s="23" t="s">
        <v>1196</v>
      </c>
      <c r="E668" s="24" t="s">
        <v>10</v>
      </c>
      <c r="F668" s="25"/>
      <c r="G668" s="23" t="s">
        <v>1197</v>
      </c>
      <c r="H668" s="26" t="str">
        <f>"2002/01/07"</f>
        <v>2002/01/07</v>
      </c>
      <c r="I668" s="27">
        <v>2551</v>
      </c>
      <c r="J668" s="28">
        <v>100</v>
      </c>
      <c r="K668" s="32"/>
      <c r="L668" s="35"/>
    </row>
    <row r="669" spans="1:12" ht="36" x14ac:dyDescent="0.15">
      <c r="A669" s="11">
        <v>670</v>
      </c>
      <c r="B669" s="21" t="s">
        <v>1126</v>
      </c>
      <c r="C669" s="22">
        <v>1950335</v>
      </c>
      <c r="D669" s="23" t="s">
        <v>1198</v>
      </c>
      <c r="E669" s="24" t="s">
        <v>67</v>
      </c>
      <c r="F669" s="25"/>
      <c r="G669" s="23" t="s">
        <v>1199</v>
      </c>
      <c r="H669" s="26" t="str">
        <f>"2003/12/10"</f>
        <v>2003/12/10</v>
      </c>
      <c r="I669" s="27">
        <v>4030</v>
      </c>
      <c r="J669" s="28">
        <v>100</v>
      </c>
      <c r="K669" s="32"/>
      <c r="L669" s="35"/>
    </row>
    <row r="670" spans="1:12" ht="72" x14ac:dyDescent="0.15">
      <c r="A670" s="11">
        <v>671</v>
      </c>
      <c r="B670" s="21" t="s">
        <v>1126</v>
      </c>
      <c r="C670" s="22">
        <v>1955101</v>
      </c>
      <c r="D670" s="23" t="s">
        <v>1200</v>
      </c>
      <c r="E670" s="24" t="s">
        <v>67</v>
      </c>
      <c r="F670" s="25"/>
      <c r="G670" s="23" t="s">
        <v>1201</v>
      </c>
      <c r="H670" s="26" t="str">
        <f>"2004/07/01"</f>
        <v>2004/07/01</v>
      </c>
      <c r="I670" s="27">
        <v>1</v>
      </c>
      <c r="J670" s="28">
        <v>100</v>
      </c>
      <c r="K670" s="32"/>
      <c r="L670" s="35"/>
    </row>
    <row r="671" spans="1:12" ht="24" x14ac:dyDescent="0.15">
      <c r="A671" s="11">
        <v>672</v>
      </c>
      <c r="B671" s="21" t="s">
        <v>1126</v>
      </c>
      <c r="C671" s="22">
        <v>1916881</v>
      </c>
      <c r="D671" s="23" t="s">
        <v>1202</v>
      </c>
      <c r="E671" s="24" t="s">
        <v>10</v>
      </c>
      <c r="F671" s="25"/>
      <c r="G671" s="23" t="s">
        <v>1203</v>
      </c>
      <c r="H671" s="26" t="str">
        <f>"2000/02/14"</f>
        <v>2000/02/14</v>
      </c>
      <c r="I671" s="27">
        <v>7780</v>
      </c>
      <c r="J671" s="28">
        <v>100</v>
      </c>
      <c r="K671" s="32"/>
      <c r="L671" s="35"/>
    </row>
    <row r="672" spans="1:12" ht="36" x14ac:dyDescent="0.15">
      <c r="A672" s="11">
        <v>673</v>
      </c>
      <c r="B672" s="21" t="s">
        <v>1126</v>
      </c>
      <c r="C672" s="22">
        <v>1932331</v>
      </c>
      <c r="D672" s="23" t="s">
        <v>1204</v>
      </c>
      <c r="E672" s="24" t="s">
        <v>67</v>
      </c>
      <c r="F672" s="25"/>
      <c r="G672" s="23" t="s">
        <v>1205</v>
      </c>
      <c r="H672" s="26" t="str">
        <f>"2002/02/06"</f>
        <v>2002/02/06</v>
      </c>
      <c r="I672" s="27">
        <v>4500</v>
      </c>
      <c r="J672" s="28">
        <v>100</v>
      </c>
      <c r="K672" s="32"/>
      <c r="L672" s="35"/>
    </row>
    <row r="673" spans="1:12" ht="36" x14ac:dyDescent="0.15">
      <c r="A673" s="11">
        <v>674</v>
      </c>
      <c r="B673" s="12" t="s">
        <v>1126</v>
      </c>
      <c r="C673" s="13">
        <v>1935639</v>
      </c>
      <c r="D673" s="14" t="s">
        <v>1206</v>
      </c>
      <c r="E673" s="15" t="s">
        <v>10</v>
      </c>
      <c r="F673" s="16" t="s">
        <v>11</v>
      </c>
      <c r="G673" s="17" t="s">
        <v>1207</v>
      </c>
      <c r="H673" s="18" t="s">
        <v>1208</v>
      </c>
      <c r="I673" s="19">
        <v>6480</v>
      </c>
      <c r="J673" s="20">
        <v>100</v>
      </c>
      <c r="K673" s="31"/>
      <c r="L673" s="35"/>
    </row>
    <row r="674" spans="1:12" ht="24" x14ac:dyDescent="0.15">
      <c r="A674" s="11">
        <v>675</v>
      </c>
      <c r="B674" s="21" t="s">
        <v>1209</v>
      </c>
      <c r="C674" s="22">
        <v>1827804</v>
      </c>
      <c r="D674" s="23" t="s">
        <v>1210</v>
      </c>
      <c r="E674" s="24" t="s">
        <v>10</v>
      </c>
      <c r="F674" s="25"/>
      <c r="G674" s="23" t="s">
        <v>1211</v>
      </c>
      <c r="H674" s="26" t="str">
        <f>"1998/05/26"</f>
        <v>1998/05/26</v>
      </c>
      <c r="I674" s="27">
        <v>2079</v>
      </c>
      <c r="J674" s="28">
        <v>100</v>
      </c>
      <c r="K674" s="32"/>
      <c r="L674" s="35"/>
    </row>
    <row r="675" spans="1:12" ht="24" x14ac:dyDescent="0.15">
      <c r="A675" s="11">
        <v>676</v>
      </c>
      <c r="B675" s="21" t="s">
        <v>1209</v>
      </c>
      <c r="C675" s="22">
        <v>2100029</v>
      </c>
      <c r="D675" s="23" t="s">
        <v>1210</v>
      </c>
      <c r="E675" s="24" t="s">
        <v>10</v>
      </c>
      <c r="F675" s="25"/>
      <c r="G675" s="23" t="s">
        <v>1211</v>
      </c>
      <c r="H675" s="26" t="str">
        <f>"1999/04/23"</f>
        <v>1999/04/23</v>
      </c>
      <c r="I675" s="27">
        <v>2079</v>
      </c>
      <c r="J675" s="28">
        <v>100</v>
      </c>
      <c r="K675" s="32"/>
      <c r="L675" s="35"/>
    </row>
    <row r="676" spans="1:12" ht="24" x14ac:dyDescent="0.15">
      <c r="A676" s="11">
        <v>677</v>
      </c>
      <c r="B676" s="21" t="s">
        <v>1209</v>
      </c>
      <c r="C676" s="22">
        <v>1356533</v>
      </c>
      <c r="D676" s="23" t="s">
        <v>1212</v>
      </c>
      <c r="E676" s="24" t="s">
        <v>10</v>
      </c>
      <c r="F676" s="25"/>
      <c r="G676" s="23" t="s">
        <v>1213</v>
      </c>
      <c r="H676" s="26" t="str">
        <f>"1997/04/28"</f>
        <v>1997/04/28</v>
      </c>
      <c r="I676" s="27">
        <v>2268</v>
      </c>
      <c r="J676" s="28">
        <v>100</v>
      </c>
      <c r="K676" s="32"/>
      <c r="L676" s="35"/>
    </row>
    <row r="677" spans="1:12" x14ac:dyDescent="0.15">
      <c r="A677" s="11">
        <v>678</v>
      </c>
      <c r="B677" s="21" t="s">
        <v>1209</v>
      </c>
      <c r="C677" s="22">
        <v>842686</v>
      </c>
      <c r="D677" s="23" t="s">
        <v>1214</v>
      </c>
      <c r="E677" s="24" t="s">
        <v>10</v>
      </c>
      <c r="F677" s="25"/>
      <c r="G677" s="23" t="s">
        <v>1215</v>
      </c>
      <c r="H677" s="26" t="str">
        <f>"1995/06/22"</f>
        <v>1995/06/22</v>
      </c>
      <c r="I677" s="27">
        <v>6025</v>
      </c>
      <c r="J677" s="28">
        <v>100</v>
      </c>
      <c r="K677" s="32"/>
      <c r="L677" s="35"/>
    </row>
    <row r="678" spans="1:12" x14ac:dyDescent="0.15">
      <c r="A678" s="11">
        <v>679</v>
      </c>
      <c r="B678" s="21" t="s">
        <v>1209</v>
      </c>
      <c r="C678" s="22">
        <v>1359633</v>
      </c>
      <c r="D678" s="23" t="s">
        <v>1216</v>
      </c>
      <c r="E678" s="24" t="s">
        <v>10</v>
      </c>
      <c r="F678" s="25"/>
      <c r="G678" s="23" t="s">
        <v>1217</v>
      </c>
      <c r="H678" s="26" t="str">
        <f>"1997/05/19"</f>
        <v>1997/05/19</v>
      </c>
      <c r="I678" s="27">
        <v>1743</v>
      </c>
      <c r="J678" s="28">
        <v>100</v>
      </c>
      <c r="K678" s="32"/>
      <c r="L678" s="35"/>
    </row>
    <row r="679" spans="1:12" ht="24" x14ac:dyDescent="0.15">
      <c r="A679" s="11">
        <v>680</v>
      </c>
      <c r="B679" s="21" t="s">
        <v>1209</v>
      </c>
      <c r="C679" s="22">
        <v>861199</v>
      </c>
      <c r="D679" s="23" t="s">
        <v>1218</v>
      </c>
      <c r="E679" s="24" t="s">
        <v>10</v>
      </c>
      <c r="F679" s="25"/>
      <c r="G679" s="23" t="s">
        <v>1219</v>
      </c>
      <c r="H679" s="26" t="str">
        <f>"1995/07/15"</f>
        <v>1995/07/15</v>
      </c>
      <c r="I679" s="27">
        <v>3708</v>
      </c>
      <c r="J679" s="28">
        <v>100</v>
      </c>
      <c r="K679" s="32"/>
      <c r="L679" s="35"/>
    </row>
    <row r="680" spans="1:12" ht="36" x14ac:dyDescent="0.15">
      <c r="A680" s="11">
        <v>681</v>
      </c>
      <c r="B680" s="12" t="s">
        <v>1209</v>
      </c>
      <c r="C680" s="13">
        <v>814928</v>
      </c>
      <c r="D680" s="14" t="s">
        <v>1220</v>
      </c>
      <c r="E680" s="15" t="s">
        <v>1221</v>
      </c>
      <c r="F680" s="16" t="s">
        <v>11</v>
      </c>
      <c r="G680" s="17" t="s">
        <v>1222</v>
      </c>
      <c r="H680" s="18" t="s">
        <v>13</v>
      </c>
      <c r="I680" s="19">
        <v>26781</v>
      </c>
      <c r="J680" s="20">
        <v>1000</v>
      </c>
      <c r="K680" s="31" t="s">
        <v>26</v>
      </c>
      <c r="L680" s="35"/>
    </row>
    <row r="681" spans="1:12" ht="36" x14ac:dyDescent="0.15">
      <c r="A681" s="11">
        <v>682</v>
      </c>
      <c r="B681" s="12" t="s">
        <v>1209</v>
      </c>
      <c r="C681" s="13">
        <v>814935</v>
      </c>
      <c r="D681" s="14" t="s">
        <v>1220</v>
      </c>
      <c r="E681" s="15" t="s">
        <v>1223</v>
      </c>
      <c r="F681" s="16" t="s">
        <v>11</v>
      </c>
      <c r="G681" s="17" t="s">
        <v>1224</v>
      </c>
      <c r="H681" s="18" t="s">
        <v>13</v>
      </c>
      <c r="I681" s="19">
        <v>26530</v>
      </c>
      <c r="J681" s="20">
        <v>1000</v>
      </c>
      <c r="K681" s="31" t="s">
        <v>26</v>
      </c>
      <c r="L681" s="35"/>
    </row>
    <row r="682" spans="1:12" ht="36" x14ac:dyDescent="0.15">
      <c r="A682" s="11">
        <v>683</v>
      </c>
      <c r="B682" s="12" t="s">
        <v>1209</v>
      </c>
      <c r="C682" s="13">
        <v>814942</v>
      </c>
      <c r="D682" s="14" t="s">
        <v>1220</v>
      </c>
      <c r="E682" s="15" t="s">
        <v>1225</v>
      </c>
      <c r="F682" s="16" t="s">
        <v>11</v>
      </c>
      <c r="G682" s="17" t="s">
        <v>1226</v>
      </c>
      <c r="H682" s="18" t="s">
        <v>13</v>
      </c>
      <c r="I682" s="19">
        <v>26530</v>
      </c>
      <c r="J682" s="20">
        <v>1000</v>
      </c>
      <c r="K682" s="31" t="s">
        <v>26</v>
      </c>
      <c r="L682" s="35"/>
    </row>
    <row r="683" spans="1:12" ht="36" x14ac:dyDescent="0.15">
      <c r="A683" s="11">
        <v>684</v>
      </c>
      <c r="B683" s="12" t="s">
        <v>1209</v>
      </c>
      <c r="C683" s="13">
        <v>814959</v>
      </c>
      <c r="D683" s="14" t="s">
        <v>1220</v>
      </c>
      <c r="E683" s="15" t="s">
        <v>1227</v>
      </c>
      <c r="F683" s="16" t="s">
        <v>11</v>
      </c>
      <c r="G683" s="17" t="s">
        <v>1228</v>
      </c>
      <c r="H683" s="18" t="s">
        <v>13</v>
      </c>
      <c r="I683" s="19">
        <v>26530</v>
      </c>
      <c r="J683" s="20">
        <v>1000</v>
      </c>
      <c r="K683" s="31" t="s">
        <v>26</v>
      </c>
      <c r="L683" s="35"/>
    </row>
    <row r="684" spans="1:12" ht="24" x14ac:dyDescent="0.15">
      <c r="A684" s="11">
        <v>685</v>
      </c>
      <c r="B684" s="12" t="s">
        <v>1209</v>
      </c>
      <c r="C684" s="13">
        <v>525435</v>
      </c>
      <c r="D684" s="14" t="s">
        <v>1229</v>
      </c>
      <c r="E684" s="15" t="s">
        <v>10</v>
      </c>
      <c r="F684" s="16" t="s">
        <v>11</v>
      </c>
      <c r="G684" s="17" t="s">
        <v>1230</v>
      </c>
      <c r="H684" s="18" t="s">
        <v>1231</v>
      </c>
      <c r="I684" s="19">
        <v>19338</v>
      </c>
      <c r="J684" s="20">
        <v>500</v>
      </c>
      <c r="K684" s="31"/>
      <c r="L684" s="35"/>
    </row>
    <row r="685" spans="1:12" x14ac:dyDescent="0.15">
      <c r="A685" s="11">
        <v>686</v>
      </c>
      <c r="B685" s="12" t="s">
        <v>1209</v>
      </c>
      <c r="C685" s="13">
        <v>2117591</v>
      </c>
      <c r="D685" s="14" t="s">
        <v>1232</v>
      </c>
      <c r="E685" s="15" t="s">
        <v>10</v>
      </c>
      <c r="F685" s="16" t="s">
        <v>11</v>
      </c>
      <c r="G685" s="17" t="s">
        <v>1233</v>
      </c>
      <c r="H685" s="18" t="s">
        <v>1234</v>
      </c>
      <c r="I685" s="19">
        <v>3213</v>
      </c>
      <c r="J685" s="20">
        <v>100</v>
      </c>
      <c r="K685" s="31"/>
      <c r="L685" s="35"/>
    </row>
    <row r="686" spans="1:12" x14ac:dyDescent="0.15">
      <c r="A686" s="11">
        <v>687</v>
      </c>
      <c r="B686" s="21" t="s">
        <v>1209</v>
      </c>
      <c r="C686" s="22">
        <v>1099140</v>
      </c>
      <c r="D686" s="23" t="s">
        <v>1235</v>
      </c>
      <c r="E686" s="24" t="s">
        <v>10</v>
      </c>
      <c r="F686" s="25"/>
      <c r="G686" s="23" t="s">
        <v>1236</v>
      </c>
      <c r="H686" s="26" t="str">
        <f>"1996/03/29"</f>
        <v>1996/03/29</v>
      </c>
      <c r="I686" s="27">
        <v>2027</v>
      </c>
      <c r="J686" s="28">
        <v>100</v>
      </c>
      <c r="K686" s="32"/>
      <c r="L686" s="35"/>
    </row>
    <row r="687" spans="1:12" ht="36" x14ac:dyDescent="0.15">
      <c r="A687" s="11">
        <v>688</v>
      </c>
      <c r="B687" s="21" t="s">
        <v>1209</v>
      </c>
      <c r="C687" s="22">
        <v>1860085</v>
      </c>
      <c r="D687" s="23" t="s">
        <v>1237</v>
      </c>
      <c r="E687" s="24" t="s">
        <v>10</v>
      </c>
      <c r="F687" s="25"/>
      <c r="G687" s="23" t="s">
        <v>1238</v>
      </c>
      <c r="H687" s="26" t="str">
        <f>"1999/02/23"</f>
        <v>1999/02/23</v>
      </c>
      <c r="I687" s="27">
        <v>3780</v>
      </c>
      <c r="J687" s="28">
        <v>100</v>
      </c>
      <c r="K687" s="32"/>
      <c r="L687" s="35"/>
    </row>
    <row r="688" spans="1:12" ht="24" x14ac:dyDescent="0.15">
      <c r="A688" s="11">
        <v>689</v>
      </c>
      <c r="B688" s="12" t="s">
        <v>1209</v>
      </c>
      <c r="C688" s="13">
        <v>1333206</v>
      </c>
      <c r="D688" s="14" t="s">
        <v>1239</v>
      </c>
      <c r="E688" s="15" t="s">
        <v>10</v>
      </c>
      <c r="F688" s="16" t="s">
        <v>11</v>
      </c>
      <c r="G688" s="17" t="s">
        <v>1240</v>
      </c>
      <c r="H688" s="18" t="s">
        <v>1241</v>
      </c>
      <c r="I688" s="19">
        <v>5376</v>
      </c>
      <c r="J688" s="20">
        <v>100</v>
      </c>
      <c r="K688" s="31"/>
      <c r="L688" s="35"/>
    </row>
    <row r="689" spans="1:12" ht="36" x14ac:dyDescent="0.15">
      <c r="A689" s="11">
        <v>690</v>
      </c>
      <c r="B689" s="21" t="s">
        <v>1209</v>
      </c>
      <c r="C689" s="22">
        <v>842693</v>
      </c>
      <c r="D689" s="23" t="s">
        <v>1242</v>
      </c>
      <c r="E689" s="24" t="s">
        <v>10</v>
      </c>
      <c r="F689" s="25"/>
      <c r="G689" s="23" t="s">
        <v>1243</v>
      </c>
      <c r="H689" s="26" t="str">
        <f>"1995/06/22"</f>
        <v>1995/06/22</v>
      </c>
      <c r="I689" s="27">
        <v>6674</v>
      </c>
      <c r="J689" s="28">
        <v>100</v>
      </c>
      <c r="K689" s="32"/>
      <c r="L689" s="35"/>
    </row>
    <row r="690" spans="1:12" ht="36" x14ac:dyDescent="0.15">
      <c r="A690" s="11">
        <v>691</v>
      </c>
      <c r="B690" s="21" t="s">
        <v>1209</v>
      </c>
      <c r="C690" s="22">
        <v>1937961</v>
      </c>
      <c r="D690" s="23" t="s">
        <v>1244</v>
      </c>
      <c r="E690" s="24" t="s">
        <v>67</v>
      </c>
      <c r="F690" s="25"/>
      <c r="G690" s="23" t="s">
        <v>1245</v>
      </c>
      <c r="H690" s="26" t="str">
        <f>"2003/05/16"</f>
        <v>2003/05/16</v>
      </c>
      <c r="I690" s="27">
        <v>4333</v>
      </c>
      <c r="J690" s="28">
        <v>100</v>
      </c>
      <c r="K690" s="32"/>
      <c r="L690" s="35"/>
    </row>
    <row r="691" spans="1:12" ht="36" x14ac:dyDescent="0.15">
      <c r="A691" s="11">
        <v>692</v>
      </c>
      <c r="B691" s="21" t="s">
        <v>1209</v>
      </c>
      <c r="C691" s="22">
        <v>1927559</v>
      </c>
      <c r="D691" s="23" t="s">
        <v>1246</v>
      </c>
      <c r="E691" s="24" t="s">
        <v>10</v>
      </c>
      <c r="F691" s="25"/>
      <c r="G691" s="23" t="s">
        <v>1247</v>
      </c>
      <c r="H691" s="26" t="str">
        <f>"2002/02/14"</f>
        <v>2002/02/14</v>
      </c>
      <c r="I691" s="27">
        <v>2646</v>
      </c>
      <c r="J691" s="28">
        <v>100</v>
      </c>
      <c r="K691" s="32"/>
      <c r="L691" s="35"/>
    </row>
    <row r="692" spans="1:12" ht="24" x14ac:dyDescent="0.15">
      <c r="A692" s="11">
        <v>693</v>
      </c>
      <c r="B692" s="21" t="s">
        <v>1209</v>
      </c>
      <c r="C692" s="22">
        <v>2139784</v>
      </c>
      <c r="D692" s="23" t="s">
        <v>1248</v>
      </c>
      <c r="E692" s="24" t="s">
        <v>10</v>
      </c>
      <c r="F692" s="25"/>
      <c r="G692" s="23" t="s">
        <v>1249</v>
      </c>
      <c r="H692" s="26" t="str">
        <f>"2000/03/15"</f>
        <v>2000/03/15</v>
      </c>
      <c r="I692" s="27">
        <v>2835</v>
      </c>
      <c r="J692" s="28">
        <v>100</v>
      </c>
      <c r="K692" s="32"/>
      <c r="L692" s="35"/>
    </row>
    <row r="693" spans="1:12" ht="24" x14ac:dyDescent="0.15">
      <c r="A693" s="11">
        <v>694</v>
      </c>
      <c r="B693" s="21" t="s">
        <v>1209</v>
      </c>
      <c r="C693" s="22">
        <v>2454757</v>
      </c>
      <c r="D693" s="23" t="s">
        <v>1250</v>
      </c>
      <c r="E693" s="24" t="s">
        <v>10</v>
      </c>
      <c r="F693" s="25"/>
      <c r="G693" s="23" t="s">
        <v>1251</v>
      </c>
      <c r="H693" s="26" t="str">
        <f>"2001/07/03"</f>
        <v>2001/07/03</v>
      </c>
      <c r="I693" s="27">
        <v>3780</v>
      </c>
      <c r="J693" s="28">
        <v>100</v>
      </c>
      <c r="K693" s="32"/>
      <c r="L693" s="35"/>
    </row>
    <row r="694" spans="1:12" ht="36" x14ac:dyDescent="0.15">
      <c r="A694" s="11">
        <v>695</v>
      </c>
      <c r="B694" s="21" t="s">
        <v>1209</v>
      </c>
      <c r="C694" s="22">
        <v>1930443</v>
      </c>
      <c r="D694" s="23" t="s">
        <v>1252</v>
      </c>
      <c r="E694" s="24" t="s">
        <v>748</v>
      </c>
      <c r="F694" s="25"/>
      <c r="G694" s="23" t="s">
        <v>1253</v>
      </c>
      <c r="H694" s="26" t="str">
        <f>"2001/03/27"</f>
        <v>2001/03/27</v>
      </c>
      <c r="I694" s="27">
        <v>7930</v>
      </c>
      <c r="J694" s="28">
        <v>100</v>
      </c>
      <c r="K694" s="32"/>
      <c r="L694" s="35"/>
    </row>
    <row r="695" spans="1:12" x14ac:dyDescent="0.15">
      <c r="A695" s="11">
        <v>696</v>
      </c>
      <c r="B695" s="21" t="s">
        <v>1209</v>
      </c>
      <c r="C695" s="22">
        <v>1907926</v>
      </c>
      <c r="D695" s="23" t="s">
        <v>1254</v>
      </c>
      <c r="E695" s="24" t="s">
        <v>10</v>
      </c>
      <c r="F695" s="25"/>
      <c r="G695" s="23" t="s">
        <v>1255</v>
      </c>
      <c r="H695" s="26" t="str">
        <f>"2000/02/16"</f>
        <v>2000/02/16</v>
      </c>
      <c r="I695" s="27">
        <v>1796</v>
      </c>
      <c r="J695" s="28">
        <v>100</v>
      </c>
      <c r="K695" s="32"/>
      <c r="L695" s="35"/>
    </row>
    <row r="696" spans="1:12" ht="24" x14ac:dyDescent="0.15">
      <c r="A696" s="11">
        <v>697</v>
      </c>
      <c r="B696" s="21" t="s">
        <v>1209</v>
      </c>
      <c r="C696" s="22">
        <v>1983319</v>
      </c>
      <c r="D696" s="23" t="s">
        <v>1256</v>
      </c>
      <c r="E696" s="24" t="s">
        <v>10</v>
      </c>
      <c r="F696" s="25" t="s">
        <v>943</v>
      </c>
      <c r="G696" s="23" t="s">
        <v>1255</v>
      </c>
      <c r="H696" s="26" t="str">
        <f>"2005/09/20"</f>
        <v>2005/09/20</v>
      </c>
      <c r="I696" s="27">
        <v>642</v>
      </c>
      <c r="J696" s="28">
        <v>100</v>
      </c>
      <c r="K696" s="32"/>
      <c r="L696" s="35"/>
    </row>
    <row r="697" spans="1:12" ht="24" x14ac:dyDescent="0.15">
      <c r="A697" s="11">
        <v>698</v>
      </c>
      <c r="B697" s="21" t="s">
        <v>1209</v>
      </c>
      <c r="C697" s="22">
        <v>2454696</v>
      </c>
      <c r="D697" s="23" t="s">
        <v>1257</v>
      </c>
      <c r="E697" s="24" t="s">
        <v>10</v>
      </c>
      <c r="F697" s="25"/>
      <c r="G697" s="23" t="s">
        <v>1258</v>
      </c>
      <c r="H697" s="26" t="str">
        <f>"2001/07/03"</f>
        <v>2001/07/03</v>
      </c>
      <c r="I697" s="27">
        <v>3990</v>
      </c>
      <c r="J697" s="28">
        <v>100</v>
      </c>
      <c r="K697" s="32"/>
      <c r="L697" s="35"/>
    </row>
    <row r="698" spans="1:12" ht="24" x14ac:dyDescent="0.15">
      <c r="A698" s="11">
        <v>699</v>
      </c>
      <c r="B698" s="21" t="s">
        <v>1209</v>
      </c>
      <c r="C698" s="22">
        <v>494120</v>
      </c>
      <c r="D698" s="23" t="s">
        <v>1259</v>
      </c>
      <c r="E698" s="24" t="s">
        <v>10</v>
      </c>
      <c r="F698" s="25"/>
      <c r="G698" s="23" t="s">
        <v>1260</v>
      </c>
      <c r="H698" s="26" t="str">
        <f>"1994/10/21"</f>
        <v>1994/10/21</v>
      </c>
      <c r="I698" s="27">
        <v>2610</v>
      </c>
      <c r="J698" s="28">
        <v>100</v>
      </c>
      <c r="K698" s="32"/>
      <c r="L698" s="35"/>
    </row>
    <row r="699" spans="1:12" ht="24" x14ac:dyDescent="0.15">
      <c r="A699" s="11">
        <v>700</v>
      </c>
      <c r="B699" s="21" t="s">
        <v>1209</v>
      </c>
      <c r="C699" s="22">
        <v>528474</v>
      </c>
      <c r="D699" s="23" t="s">
        <v>1259</v>
      </c>
      <c r="E699" s="24" t="s">
        <v>10</v>
      </c>
      <c r="F699" s="25"/>
      <c r="G699" s="23" t="s">
        <v>1260</v>
      </c>
      <c r="H699" s="26" t="str">
        <f>"1995/02/10"</f>
        <v>1995/02/10</v>
      </c>
      <c r="I699" s="27">
        <v>2610</v>
      </c>
      <c r="J699" s="28">
        <v>100</v>
      </c>
      <c r="K699" s="32"/>
      <c r="L699" s="35"/>
    </row>
    <row r="700" spans="1:12" ht="24" x14ac:dyDescent="0.15">
      <c r="A700" s="11">
        <v>701</v>
      </c>
      <c r="B700" s="21" t="s">
        <v>1209</v>
      </c>
      <c r="C700" s="22">
        <v>2495378</v>
      </c>
      <c r="D700" s="23" t="s">
        <v>1261</v>
      </c>
      <c r="E700" s="24" t="s">
        <v>10</v>
      </c>
      <c r="F700" s="25"/>
      <c r="G700" s="23" t="s">
        <v>1262</v>
      </c>
      <c r="H700" s="26" t="str">
        <f>"2002/07/26"</f>
        <v>2002/07/26</v>
      </c>
      <c r="I700" s="27">
        <v>4252</v>
      </c>
      <c r="J700" s="28">
        <v>100</v>
      </c>
      <c r="K700" s="32"/>
      <c r="L700" s="35"/>
    </row>
    <row r="701" spans="1:12" ht="24" x14ac:dyDescent="0.15">
      <c r="A701" s="11">
        <v>702</v>
      </c>
      <c r="B701" s="21" t="s">
        <v>1209</v>
      </c>
      <c r="C701" s="22">
        <v>1929904</v>
      </c>
      <c r="D701" s="23" t="s">
        <v>1263</v>
      </c>
      <c r="E701" s="24" t="s">
        <v>10</v>
      </c>
      <c r="F701" s="25"/>
      <c r="G701" s="23" t="s">
        <v>1264</v>
      </c>
      <c r="H701" s="26" t="str">
        <f>"2002/03/29"</f>
        <v>2002/03/29</v>
      </c>
      <c r="I701" s="27">
        <v>1417</v>
      </c>
      <c r="J701" s="28">
        <v>100</v>
      </c>
      <c r="K701" s="32"/>
      <c r="L701" s="35"/>
    </row>
    <row r="702" spans="1:12" ht="24" x14ac:dyDescent="0.15">
      <c r="A702" s="11">
        <v>703</v>
      </c>
      <c r="B702" s="21" t="s">
        <v>1209</v>
      </c>
      <c r="C702" s="22">
        <v>2186450</v>
      </c>
      <c r="D702" s="23" t="s">
        <v>1265</v>
      </c>
      <c r="E702" s="24" t="s">
        <v>10</v>
      </c>
      <c r="F702" s="25"/>
      <c r="G702" s="23" t="s">
        <v>1266</v>
      </c>
      <c r="H702" s="26" t="str">
        <f>"2001/02/13"</f>
        <v>2001/02/13</v>
      </c>
      <c r="I702" s="27">
        <v>4441</v>
      </c>
      <c r="J702" s="28">
        <v>100</v>
      </c>
      <c r="K702" s="32"/>
      <c r="L702" s="35"/>
    </row>
    <row r="703" spans="1:12" ht="24" x14ac:dyDescent="0.15">
      <c r="A703" s="11">
        <v>704</v>
      </c>
      <c r="B703" s="12" t="s">
        <v>1209</v>
      </c>
      <c r="C703" s="13">
        <v>1368338</v>
      </c>
      <c r="D703" s="14" t="s">
        <v>1267</v>
      </c>
      <c r="E703" s="15" t="s">
        <v>1268</v>
      </c>
      <c r="F703" s="16" t="s">
        <v>11</v>
      </c>
      <c r="G703" s="17" t="s">
        <v>1269</v>
      </c>
      <c r="H703" s="18" t="s">
        <v>1270</v>
      </c>
      <c r="I703" s="19">
        <v>3190</v>
      </c>
      <c r="J703" s="20">
        <v>100</v>
      </c>
      <c r="K703" s="31"/>
      <c r="L703" s="35"/>
    </row>
    <row r="704" spans="1:12" ht="24" x14ac:dyDescent="0.15">
      <c r="A704" s="11">
        <v>705</v>
      </c>
      <c r="B704" s="21" t="s">
        <v>1209</v>
      </c>
      <c r="C704" s="22">
        <v>2627991</v>
      </c>
      <c r="D704" s="23" t="s">
        <v>1271</v>
      </c>
      <c r="E704" s="24" t="s">
        <v>10</v>
      </c>
      <c r="F704" s="25"/>
      <c r="G704" s="23" t="s">
        <v>1272</v>
      </c>
      <c r="H704" s="26" t="str">
        <f>"2003/04/24"</f>
        <v>2003/04/24</v>
      </c>
      <c r="I704" s="27">
        <v>1701</v>
      </c>
      <c r="J704" s="28">
        <v>100</v>
      </c>
      <c r="K704" s="32"/>
      <c r="L704" s="35"/>
    </row>
    <row r="705" spans="1:12" ht="24" x14ac:dyDescent="0.15">
      <c r="A705" s="11">
        <v>706</v>
      </c>
      <c r="B705" s="21" t="s">
        <v>1209</v>
      </c>
      <c r="C705" s="22">
        <v>2629704</v>
      </c>
      <c r="D705" s="23" t="s">
        <v>1273</v>
      </c>
      <c r="E705" s="24" t="s">
        <v>10</v>
      </c>
      <c r="F705" s="25"/>
      <c r="G705" s="23" t="s">
        <v>1272</v>
      </c>
      <c r="H705" s="26" t="str">
        <f>"2003/05/08"</f>
        <v>2003/05/08</v>
      </c>
      <c r="I705" s="27">
        <v>1890</v>
      </c>
      <c r="J705" s="28">
        <v>100</v>
      </c>
      <c r="K705" s="32"/>
      <c r="L705" s="35"/>
    </row>
    <row r="706" spans="1:12" ht="36" x14ac:dyDescent="0.15">
      <c r="A706" s="11">
        <v>707</v>
      </c>
      <c r="B706" s="21" t="s">
        <v>1209</v>
      </c>
      <c r="C706" s="22">
        <v>2628004</v>
      </c>
      <c r="D706" s="23" t="s">
        <v>1274</v>
      </c>
      <c r="E706" s="24" t="s">
        <v>10</v>
      </c>
      <c r="F706" s="25"/>
      <c r="G706" s="23" t="s">
        <v>1275</v>
      </c>
      <c r="H706" s="26" t="str">
        <f>"2003/04/24"</f>
        <v>2003/04/24</v>
      </c>
      <c r="I706" s="27">
        <v>4252</v>
      </c>
      <c r="J706" s="28">
        <v>100</v>
      </c>
      <c r="K706" s="32"/>
      <c r="L706" s="35"/>
    </row>
    <row r="707" spans="1:12" ht="24" x14ac:dyDescent="0.15">
      <c r="A707" s="11">
        <v>708</v>
      </c>
      <c r="B707" s="21" t="s">
        <v>1209</v>
      </c>
      <c r="C707" s="22">
        <v>2627953</v>
      </c>
      <c r="D707" s="23" t="s">
        <v>1276</v>
      </c>
      <c r="E707" s="24" t="s">
        <v>10</v>
      </c>
      <c r="F707" s="25"/>
      <c r="G707" s="23" t="s">
        <v>1277</v>
      </c>
      <c r="H707" s="26" t="str">
        <f>"2003/04/24"</f>
        <v>2003/04/24</v>
      </c>
      <c r="I707" s="27">
        <v>2646</v>
      </c>
      <c r="J707" s="28">
        <v>100</v>
      </c>
      <c r="K707" s="32"/>
      <c r="L707" s="35"/>
    </row>
    <row r="708" spans="1:12" ht="24" x14ac:dyDescent="0.15">
      <c r="A708" s="11">
        <v>709</v>
      </c>
      <c r="B708" s="21" t="s">
        <v>1209</v>
      </c>
      <c r="C708" s="22">
        <v>2625065</v>
      </c>
      <c r="D708" s="23" t="s">
        <v>1278</v>
      </c>
      <c r="E708" s="24" t="s">
        <v>10</v>
      </c>
      <c r="F708" s="25"/>
      <c r="G708" s="23" t="s">
        <v>1279</v>
      </c>
      <c r="H708" s="26" t="str">
        <f>"2003/03/27"</f>
        <v>2003/03/27</v>
      </c>
      <c r="I708" s="27">
        <v>2457</v>
      </c>
      <c r="J708" s="28">
        <v>100</v>
      </c>
      <c r="K708" s="32"/>
      <c r="L708" s="35"/>
    </row>
    <row r="709" spans="1:12" ht="24" x14ac:dyDescent="0.15">
      <c r="A709" s="11">
        <v>710</v>
      </c>
      <c r="B709" s="12" t="s">
        <v>1209</v>
      </c>
      <c r="C709" s="13">
        <v>1572339</v>
      </c>
      <c r="D709" s="14" t="s">
        <v>1280</v>
      </c>
      <c r="E709" s="15" t="s">
        <v>10</v>
      </c>
      <c r="F709" s="16" t="s">
        <v>11</v>
      </c>
      <c r="G709" s="17" t="s">
        <v>1281</v>
      </c>
      <c r="H709" s="18" t="s">
        <v>410</v>
      </c>
      <c r="I709" s="19">
        <v>2618</v>
      </c>
      <c r="J709" s="20">
        <v>100</v>
      </c>
      <c r="K709" s="31"/>
      <c r="L709" s="35"/>
    </row>
    <row r="710" spans="1:12" x14ac:dyDescent="0.15">
      <c r="A710" s="11">
        <v>711</v>
      </c>
      <c r="B710" s="21" t="s">
        <v>1209</v>
      </c>
      <c r="C710" s="22">
        <v>450898</v>
      </c>
      <c r="D710" s="23" t="s">
        <v>1282</v>
      </c>
      <c r="E710" s="24" t="s">
        <v>10</v>
      </c>
      <c r="F710" s="25"/>
      <c r="G710" s="23" t="s">
        <v>1283</v>
      </c>
      <c r="H710" s="26" t="str">
        <f>"1994/05/20"</f>
        <v>1994/05/20</v>
      </c>
      <c r="I710" s="27">
        <v>2039</v>
      </c>
      <c r="J710" s="28">
        <v>100</v>
      </c>
      <c r="K710" s="32"/>
      <c r="L710" s="35"/>
    </row>
    <row r="711" spans="1:12" ht="24" x14ac:dyDescent="0.15">
      <c r="A711" s="11">
        <v>712</v>
      </c>
      <c r="B711" s="21" t="s">
        <v>1209</v>
      </c>
      <c r="C711" s="22">
        <v>494052</v>
      </c>
      <c r="D711" s="23" t="s">
        <v>1284</v>
      </c>
      <c r="E711" s="24" t="s">
        <v>10</v>
      </c>
      <c r="F711" s="25"/>
      <c r="G711" s="23" t="s">
        <v>1285</v>
      </c>
      <c r="H711" s="26" t="str">
        <f>"1994/10/25"</f>
        <v>1994/10/25</v>
      </c>
      <c r="I711" s="27">
        <v>1620</v>
      </c>
      <c r="J711" s="28">
        <v>100</v>
      </c>
      <c r="K711" s="32"/>
      <c r="L711" s="35"/>
    </row>
    <row r="712" spans="1:12" ht="24" x14ac:dyDescent="0.15">
      <c r="A712" s="11">
        <v>713</v>
      </c>
      <c r="B712" s="21" t="s">
        <v>1209</v>
      </c>
      <c r="C712" s="22">
        <v>2174020</v>
      </c>
      <c r="D712" s="23" t="s">
        <v>1286</v>
      </c>
      <c r="E712" s="24" t="s">
        <v>67</v>
      </c>
      <c r="F712" s="25"/>
      <c r="G712" s="23" t="s">
        <v>1287</v>
      </c>
      <c r="H712" s="26" t="str">
        <f>"2000/11/01"</f>
        <v>2000/11/01</v>
      </c>
      <c r="I712" s="27">
        <v>3788</v>
      </c>
      <c r="J712" s="28">
        <v>100</v>
      </c>
      <c r="K712" s="32"/>
      <c r="L712" s="35"/>
    </row>
    <row r="713" spans="1:12" ht="24" x14ac:dyDescent="0.15">
      <c r="A713" s="11">
        <v>714</v>
      </c>
      <c r="B713" s="12" t="s">
        <v>1209</v>
      </c>
      <c r="C713" s="13">
        <v>478205</v>
      </c>
      <c r="D713" s="14" t="s">
        <v>1288</v>
      </c>
      <c r="E713" s="15" t="s">
        <v>10</v>
      </c>
      <c r="F713" s="16" t="s">
        <v>11</v>
      </c>
      <c r="G713" s="17" t="s">
        <v>1289</v>
      </c>
      <c r="H713" s="18" t="s">
        <v>1290</v>
      </c>
      <c r="I713" s="19">
        <v>12607</v>
      </c>
      <c r="J713" s="20">
        <v>500</v>
      </c>
      <c r="K713" s="31"/>
      <c r="L713" s="35"/>
    </row>
    <row r="714" spans="1:12" ht="24" x14ac:dyDescent="0.15">
      <c r="A714" s="11">
        <v>715</v>
      </c>
      <c r="B714" s="21" t="s">
        <v>1209</v>
      </c>
      <c r="C714" s="22">
        <v>1902822</v>
      </c>
      <c r="D714" s="23" t="s">
        <v>1291</v>
      </c>
      <c r="E714" s="24" t="s">
        <v>1292</v>
      </c>
      <c r="F714" s="25" t="s">
        <v>571</v>
      </c>
      <c r="G714" s="23" t="s">
        <v>1293</v>
      </c>
      <c r="H714" s="26" t="str">
        <f>"1999/02/07"</f>
        <v>1999/02/07</v>
      </c>
      <c r="I714" s="27">
        <v>2700</v>
      </c>
      <c r="J714" s="28">
        <v>100</v>
      </c>
      <c r="K714" s="32"/>
      <c r="L714" s="35"/>
    </row>
    <row r="715" spans="1:12" ht="24" x14ac:dyDescent="0.15">
      <c r="A715" s="11">
        <v>716</v>
      </c>
      <c r="B715" s="21" t="s">
        <v>1209</v>
      </c>
      <c r="C715" s="22">
        <v>1912289</v>
      </c>
      <c r="D715" s="23" t="s">
        <v>1294</v>
      </c>
      <c r="E715" s="24" t="s">
        <v>1295</v>
      </c>
      <c r="F715" s="25" t="s">
        <v>571</v>
      </c>
      <c r="G715" s="23" t="s">
        <v>1296</v>
      </c>
      <c r="H715" s="26" t="str">
        <f>"1999/03/31"</f>
        <v>1999/03/31</v>
      </c>
      <c r="I715" s="27">
        <v>4020</v>
      </c>
      <c r="J715" s="28">
        <v>100</v>
      </c>
      <c r="K715" s="32"/>
      <c r="L715" s="35"/>
    </row>
    <row r="716" spans="1:12" ht="36" x14ac:dyDescent="0.15">
      <c r="A716" s="11">
        <v>717</v>
      </c>
      <c r="B716" s="21" t="s">
        <v>1209</v>
      </c>
      <c r="C716" s="22">
        <v>1935349</v>
      </c>
      <c r="D716" s="23" t="s">
        <v>1297</v>
      </c>
      <c r="E716" s="24" t="s">
        <v>67</v>
      </c>
      <c r="F716" s="25" t="s">
        <v>571</v>
      </c>
      <c r="G716" s="23" t="s">
        <v>1298</v>
      </c>
      <c r="H716" s="26" t="str">
        <f>"2002/09/10"</f>
        <v>2002/09/10</v>
      </c>
      <c r="I716" s="27">
        <v>3700</v>
      </c>
      <c r="J716" s="28">
        <v>100</v>
      </c>
      <c r="K716" s="32"/>
      <c r="L716" s="35"/>
    </row>
    <row r="717" spans="1:12" ht="24" x14ac:dyDescent="0.15">
      <c r="A717" s="11">
        <v>718</v>
      </c>
      <c r="B717" s="21" t="s">
        <v>1209</v>
      </c>
      <c r="C717" s="22">
        <v>1935172</v>
      </c>
      <c r="D717" s="23" t="s">
        <v>1299</v>
      </c>
      <c r="E717" s="24" t="s">
        <v>10</v>
      </c>
      <c r="F717" s="25"/>
      <c r="G717" s="23" t="s">
        <v>1300</v>
      </c>
      <c r="H717" s="26" t="str">
        <f>"2002/02/20"</f>
        <v>2002/02/20</v>
      </c>
      <c r="I717" s="27">
        <v>13120</v>
      </c>
      <c r="J717" s="28">
        <v>500</v>
      </c>
      <c r="K717" s="32"/>
      <c r="L717" s="35"/>
    </row>
    <row r="718" spans="1:12" ht="24" x14ac:dyDescent="0.15">
      <c r="A718" s="11">
        <v>719</v>
      </c>
      <c r="B718" s="12" t="s">
        <v>1209</v>
      </c>
      <c r="C718" s="13">
        <v>2656793</v>
      </c>
      <c r="D718" s="14" t="s">
        <v>1301</v>
      </c>
      <c r="E718" s="15" t="s">
        <v>10</v>
      </c>
      <c r="F718" s="16" t="s">
        <v>11</v>
      </c>
      <c r="G718" s="17" t="s">
        <v>1302</v>
      </c>
      <c r="H718" s="18" t="s">
        <v>1303</v>
      </c>
      <c r="I718" s="19">
        <v>3307</v>
      </c>
      <c r="J718" s="20">
        <v>100</v>
      </c>
      <c r="K718" s="31"/>
      <c r="L718" s="35"/>
    </row>
    <row r="719" spans="1:12" ht="24" x14ac:dyDescent="0.15">
      <c r="A719" s="11">
        <v>720</v>
      </c>
      <c r="B719" s="21" t="s">
        <v>1209</v>
      </c>
      <c r="C719" s="22">
        <v>908689</v>
      </c>
      <c r="D719" s="23" t="s">
        <v>1304</v>
      </c>
      <c r="E719" s="24" t="s">
        <v>10</v>
      </c>
      <c r="F719" s="25"/>
      <c r="G719" s="23" t="s">
        <v>1305</v>
      </c>
      <c r="H719" s="26" t="str">
        <f>"1995/09/26"</f>
        <v>1995/09/26</v>
      </c>
      <c r="I719" s="27">
        <v>666</v>
      </c>
      <c r="J719" s="28">
        <v>100</v>
      </c>
      <c r="K719" s="32"/>
      <c r="L719" s="35"/>
    </row>
    <row r="720" spans="1:12" ht="24" x14ac:dyDescent="0.15">
      <c r="A720" s="11">
        <v>721</v>
      </c>
      <c r="B720" s="12" t="s">
        <v>1209</v>
      </c>
      <c r="C720" s="13">
        <v>2656229</v>
      </c>
      <c r="D720" s="14" t="s">
        <v>1306</v>
      </c>
      <c r="E720" s="15" t="s">
        <v>10</v>
      </c>
      <c r="F720" s="16" t="s">
        <v>11</v>
      </c>
      <c r="G720" s="17" t="s">
        <v>1307</v>
      </c>
      <c r="H720" s="18" t="s">
        <v>817</v>
      </c>
      <c r="I720" s="19">
        <v>5953</v>
      </c>
      <c r="J720" s="20">
        <v>100</v>
      </c>
      <c r="K720" s="31"/>
      <c r="L720" s="35"/>
    </row>
    <row r="721" spans="1:12" ht="24" x14ac:dyDescent="0.15">
      <c r="A721" s="11">
        <v>722</v>
      </c>
      <c r="B721" s="21" t="s">
        <v>1209</v>
      </c>
      <c r="C721" s="22">
        <v>625265</v>
      </c>
      <c r="D721" s="23" t="s">
        <v>1308</v>
      </c>
      <c r="E721" s="24" t="s">
        <v>10</v>
      </c>
      <c r="F721" s="25"/>
      <c r="G721" s="23" t="s">
        <v>1309</v>
      </c>
      <c r="H721" s="26" t="str">
        <f>"1995/03/31"</f>
        <v>1995/03/31</v>
      </c>
      <c r="I721" s="27">
        <v>1080</v>
      </c>
      <c r="J721" s="28">
        <v>100</v>
      </c>
      <c r="K721" s="32"/>
      <c r="L721" s="35"/>
    </row>
    <row r="722" spans="1:12" ht="24" x14ac:dyDescent="0.15">
      <c r="A722" s="11">
        <v>723</v>
      </c>
      <c r="B722" s="21" t="s">
        <v>1209</v>
      </c>
      <c r="C722" s="22">
        <v>2161259</v>
      </c>
      <c r="D722" s="23" t="s">
        <v>1310</v>
      </c>
      <c r="E722" s="24" t="s">
        <v>10</v>
      </c>
      <c r="F722" s="25"/>
      <c r="G722" s="23" t="s">
        <v>1311</v>
      </c>
      <c r="H722" s="26" t="str">
        <f>"2000/07/07"</f>
        <v>2000/07/07</v>
      </c>
      <c r="I722" s="27">
        <v>1701</v>
      </c>
      <c r="J722" s="28">
        <v>100</v>
      </c>
      <c r="K722" s="32"/>
      <c r="L722" s="35"/>
    </row>
    <row r="723" spans="1:12" ht="24" x14ac:dyDescent="0.15">
      <c r="A723" s="11">
        <v>724</v>
      </c>
      <c r="B723" s="21" t="s">
        <v>1209</v>
      </c>
      <c r="C723" s="22">
        <v>2688879</v>
      </c>
      <c r="D723" s="23" t="s">
        <v>1312</v>
      </c>
      <c r="E723" s="24" t="s">
        <v>10</v>
      </c>
      <c r="F723" s="25"/>
      <c r="G723" s="23" t="s">
        <v>1313</v>
      </c>
      <c r="H723" s="26" t="str">
        <f>"2005/06/11"</f>
        <v>2005/06/11</v>
      </c>
      <c r="I723" s="27">
        <v>1512</v>
      </c>
      <c r="J723" s="28">
        <v>100</v>
      </c>
      <c r="K723" s="32"/>
      <c r="L723" s="35"/>
    </row>
    <row r="724" spans="1:12" ht="24" x14ac:dyDescent="0.15">
      <c r="A724" s="11">
        <v>725</v>
      </c>
      <c r="B724" s="21" t="s">
        <v>1209</v>
      </c>
      <c r="C724" s="22">
        <v>2626468</v>
      </c>
      <c r="D724" s="23" t="s">
        <v>1314</v>
      </c>
      <c r="E724" s="24" t="s">
        <v>10</v>
      </c>
      <c r="F724" s="25"/>
      <c r="G724" s="23" t="s">
        <v>1315</v>
      </c>
      <c r="H724" s="26" t="str">
        <f>"2003/04/03"</f>
        <v>2003/04/03</v>
      </c>
      <c r="I724" s="27">
        <v>4441</v>
      </c>
      <c r="J724" s="28">
        <v>100</v>
      </c>
      <c r="K724" s="32"/>
      <c r="L724" s="35"/>
    </row>
    <row r="725" spans="1:12" ht="36" x14ac:dyDescent="0.15">
      <c r="A725" s="11">
        <v>726</v>
      </c>
      <c r="B725" s="21" t="s">
        <v>1209</v>
      </c>
      <c r="C725" s="22">
        <v>2628035</v>
      </c>
      <c r="D725" s="23" t="s">
        <v>1316</v>
      </c>
      <c r="E725" s="24" t="s">
        <v>10</v>
      </c>
      <c r="F725" s="25"/>
      <c r="G725" s="23" t="s">
        <v>1317</v>
      </c>
      <c r="H725" s="26" t="str">
        <f>"2003/04/24"</f>
        <v>2003/04/24</v>
      </c>
      <c r="I725" s="27">
        <v>7371</v>
      </c>
      <c r="J725" s="28">
        <v>100</v>
      </c>
      <c r="K725" s="32"/>
      <c r="L725" s="35"/>
    </row>
    <row r="726" spans="1:12" ht="24" x14ac:dyDescent="0.15">
      <c r="A726" s="11">
        <v>727</v>
      </c>
      <c r="B726" s="21" t="s">
        <v>1209</v>
      </c>
      <c r="C726" s="22">
        <v>3306314</v>
      </c>
      <c r="D726" s="23" t="s">
        <v>1318</v>
      </c>
      <c r="E726" s="24" t="s">
        <v>10</v>
      </c>
      <c r="F726" s="25"/>
      <c r="G726" s="23" t="s">
        <v>1319</v>
      </c>
      <c r="H726" s="26" t="str">
        <f>"2014/01/21"</f>
        <v>2014/01/21</v>
      </c>
      <c r="I726" s="27">
        <v>2079</v>
      </c>
      <c r="J726" s="28">
        <v>100</v>
      </c>
      <c r="K726" s="32"/>
      <c r="L726" s="35"/>
    </row>
    <row r="727" spans="1:12" ht="24" x14ac:dyDescent="0.15">
      <c r="A727" s="11">
        <v>728</v>
      </c>
      <c r="B727" s="21" t="s">
        <v>1209</v>
      </c>
      <c r="C727" s="22">
        <v>2688732</v>
      </c>
      <c r="D727" s="23" t="s">
        <v>1320</v>
      </c>
      <c r="E727" s="24" t="s">
        <v>10</v>
      </c>
      <c r="F727" s="25"/>
      <c r="G727" s="23" t="s">
        <v>1321</v>
      </c>
      <c r="H727" s="26" t="str">
        <f>"2005/06/10"</f>
        <v>2005/06/10</v>
      </c>
      <c r="I727" s="27">
        <v>3874</v>
      </c>
      <c r="J727" s="28">
        <v>100</v>
      </c>
      <c r="K727" s="32"/>
      <c r="L727" s="35"/>
    </row>
    <row r="728" spans="1:12" ht="24" x14ac:dyDescent="0.15">
      <c r="A728" s="11">
        <v>729</v>
      </c>
      <c r="B728" s="12" t="s">
        <v>1209</v>
      </c>
      <c r="C728" s="13">
        <v>3125182</v>
      </c>
      <c r="D728" s="14" t="s">
        <v>1322</v>
      </c>
      <c r="E728" s="15" t="s">
        <v>10</v>
      </c>
      <c r="F728" s="16" t="s">
        <v>11</v>
      </c>
      <c r="G728" s="17" t="s">
        <v>1323</v>
      </c>
      <c r="H728" s="18" t="s">
        <v>1324</v>
      </c>
      <c r="I728" s="19">
        <v>1575</v>
      </c>
      <c r="J728" s="20">
        <v>100</v>
      </c>
      <c r="K728" s="31"/>
      <c r="L728" s="35"/>
    </row>
    <row r="729" spans="1:12" x14ac:dyDescent="0.15">
      <c r="A729" s="11">
        <v>730</v>
      </c>
      <c r="B729" s="21" t="s">
        <v>1209</v>
      </c>
      <c r="C729" s="22">
        <v>450539</v>
      </c>
      <c r="D729" s="23" t="s">
        <v>1325</v>
      </c>
      <c r="E729" s="24" t="s">
        <v>10</v>
      </c>
      <c r="F729" s="25" t="s">
        <v>571</v>
      </c>
      <c r="G729" s="23" t="s">
        <v>1326</v>
      </c>
      <c r="H729" s="26" t="str">
        <f>"1994/05/10"</f>
        <v>1994/05/10</v>
      </c>
      <c r="I729" s="27">
        <v>2880</v>
      </c>
      <c r="J729" s="28">
        <v>100</v>
      </c>
      <c r="K729" s="32"/>
      <c r="L729" s="35"/>
    </row>
    <row r="730" spans="1:12" ht="24" x14ac:dyDescent="0.15">
      <c r="A730" s="11">
        <v>731</v>
      </c>
      <c r="B730" s="21" t="s">
        <v>1209</v>
      </c>
      <c r="C730" s="22">
        <v>2148762</v>
      </c>
      <c r="D730" s="23" t="s">
        <v>1327</v>
      </c>
      <c r="E730" s="24" t="s">
        <v>10</v>
      </c>
      <c r="F730" s="25"/>
      <c r="G730" s="23" t="s">
        <v>1328</v>
      </c>
      <c r="H730" s="26" t="str">
        <f>"2000/04/20"</f>
        <v>2000/04/20</v>
      </c>
      <c r="I730" s="27">
        <v>2457</v>
      </c>
      <c r="J730" s="28">
        <v>100</v>
      </c>
      <c r="K730" s="32"/>
      <c r="L730" s="35"/>
    </row>
    <row r="731" spans="1:12" x14ac:dyDescent="0.15">
      <c r="A731" s="11">
        <v>732</v>
      </c>
      <c r="B731" s="21" t="s">
        <v>1209</v>
      </c>
      <c r="C731" s="22">
        <v>450508</v>
      </c>
      <c r="D731" s="23" t="s">
        <v>1329</v>
      </c>
      <c r="E731" s="24" t="s">
        <v>10</v>
      </c>
      <c r="F731" s="25" t="s">
        <v>571</v>
      </c>
      <c r="G731" s="23" t="s">
        <v>1330</v>
      </c>
      <c r="H731" s="26" t="str">
        <f>"1994/05/10"</f>
        <v>1994/05/10</v>
      </c>
      <c r="I731" s="27">
        <v>16650</v>
      </c>
      <c r="J731" s="28">
        <v>500</v>
      </c>
      <c r="K731" s="32"/>
      <c r="L731" s="35"/>
    </row>
    <row r="732" spans="1:12" ht="24" x14ac:dyDescent="0.15">
      <c r="A732" s="11">
        <v>733</v>
      </c>
      <c r="B732" s="21" t="s">
        <v>1209</v>
      </c>
      <c r="C732" s="22">
        <v>682657</v>
      </c>
      <c r="D732" s="23" t="s">
        <v>1331</v>
      </c>
      <c r="E732" s="24" t="s">
        <v>10</v>
      </c>
      <c r="F732" s="25"/>
      <c r="G732" s="23" t="s">
        <v>1332</v>
      </c>
      <c r="H732" s="26" t="str">
        <f>"1995/03/31"</f>
        <v>1995/03/31</v>
      </c>
      <c r="I732" s="27">
        <v>2527</v>
      </c>
      <c r="J732" s="28">
        <v>100</v>
      </c>
      <c r="K732" s="32"/>
      <c r="L732" s="35"/>
    </row>
    <row r="733" spans="1:12" ht="24" x14ac:dyDescent="0.15">
      <c r="A733" s="11">
        <v>734</v>
      </c>
      <c r="B733" s="21" t="s">
        <v>1209</v>
      </c>
      <c r="C733" s="22">
        <v>2688855</v>
      </c>
      <c r="D733" s="23" t="s">
        <v>1333</v>
      </c>
      <c r="E733" s="24" t="s">
        <v>10</v>
      </c>
      <c r="F733" s="25"/>
      <c r="G733" s="23" t="s">
        <v>1334</v>
      </c>
      <c r="H733" s="26" t="str">
        <f>"2005/06/11"</f>
        <v>2005/06/11</v>
      </c>
      <c r="I733" s="27">
        <v>680</v>
      </c>
      <c r="J733" s="28">
        <v>100</v>
      </c>
      <c r="K733" s="32"/>
      <c r="L733" s="35"/>
    </row>
    <row r="734" spans="1:12" ht="24" x14ac:dyDescent="0.15">
      <c r="A734" s="11">
        <v>735</v>
      </c>
      <c r="B734" s="21" t="s">
        <v>1209</v>
      </c>
      <c r="C734" s="22">
        <v>2631394</v>
      </c>
      <c r="D734" s="23" t="s">
        <v>1335</v>
      </c>
      <c r="E734" s="24" t="s">
        <v>10</v>
      </c>
      <c r="F734" s="25"/>
      <c r="G734" s="23" t="s">
        <v>1336</v>
      </c>
      <c r="H734" s="26" t="str">
        <f>"2003/05/22"</f>
        <v>2003/05/22</v>
      </c>
      <c r="I734" s="27">
        <v>2362</v>
      </c>
      <c r="J734" s="28">
        <v>100</v>
      </c>
      <c r="K734" s="32"/>
      <c r="L734" s="35"/>
    </row>
    <row r="735" spans="1:12" ht="24" x14ac:dyDescent="0.15">
      <c r="A735" s="11">
        <v>736</v>
      </c>
      <c r="B735" s="21" t="s">
        <v>1209</v>
      </c>
      <c r="C735" s="22">
        <v>1859966</v>
      </c>
      <c r="D735" s="23" t="s">
        <v>1337</v>
      </c>
      <c r="E735" s="24" t="s">
        <v>10</v>
      </c>
      <c r="F735" s="25"/>
      <c r="G735" s="23" t="s">
        <v>1338</v>
      </c>
      <c r="H735" s="26" t="str">
        <f>"1999/02/17"</f>
        <v>1999/02/17</v>
      </c>
      <c r="I735" s="27">
        <v>3024</v>
      </c>
      <c r="J735" s="28">
        <v>100</v>
      </c>
      <c r="K735" s="32"/>
      <c r="L735" s="35"/>
    </row>
    <row r="736" spans="1:12" ht="24" x14ac:dyDescent="0.15">
      <c r="A736" s="11">
        <v>737</v>
      </c>
      <c r="B736" s="21" t="s">
        <v>1209</v>
      </c>
      <c r="C736" s="22">
        <v>841429</v>
      </c>
      <c r="D736" s="23" t="s">
        <v>1339</v>
      </c>
      <c r="E736" s="24" t="s">
        <v>10</v>
      </c>
      <c r="F736" s="25"/>
      <c r="G736" s="23" t="s">
        <v>1340</v>
      </c>
      <c r="H736" s="26" t="str">
        <f>"1995/06/20"</f>
        <v>1995/06/20</v>
      </c>
      <c r="I736" s="27">
        <v>6300</v>
      </c>
      <c r="J736" s="28">
        <v>100</v>
      </c>
      <c r="K736" s="32"/>
      <c r="L736" s="35"/>
    </row>
    <row r="737" spans="1:12" ht="24" x14ac:dyDescent="0.15">
      <c r="A737" s="11">
        <v>738</v>
      </c>
      <c r="B737" s="21" t="s">
        <v>1209</v>
      </c>
      <c r="C737" s="22">
        <v>2625157</v>
      </c>
      <c r="D737" s="23" t="s">
        <v>1341</v>
      </c>
      <c r="E737" s="24" t="s">
        <v>10</v>
      </c>
      <c r="F737" s="25"/>
      <c r="G737" s="23" t="s">
        <v>1342</v>
      </c>
      <c r="H737" s="26" t="str">
        <f>"2003/03/28"</f>
        <v>2003/03/28</v>
      </c>
      <c r="I737" s="27">
        <v>3024</v>
      </c>
      <c r="J737" s="28">
        <v>100</v>
      </c>
      <c r="K737" s="32"/>
      <c r="L737" s="35"/>
    </row>
    <row r="738" spans="1:12" ht="24" x14ac:dyDescent="0.15">
      <c r="A738" s="11">
        <v>739</v>
      </c>
      <c r="B738" s="21" t="s">
        <v>1209</v>
      </c>
      <c r="C738" s="22">
        <v>450706</v>
      </c>
      <c r="D738" s="23" t="s">
        <v>1343</v>
      </c>
      <c r="E738" s="24" t="s">
        <v>10</v>
      </c>
      <c r="F738" s="25"/>
      <c r="G738" s="23" t="s">
        <v>1344</v>
      </c>
      <c r="H738" s="26" t="str">
        <f>"1994/05/17"</f>
        <v>1994/05/17</v>
      </c>
      <c r="I738" s="27">
        <v>2790</v>
      </c>
      <c r="J738" s="28">
        <v>100</v>
      </c>
      <c r="K738" s="32"/>
      <c r="L738" s="35"/>
    </row>
    <row r="739" spans="1:12" ht="24" x14ac:dyDescent="0.15">
      <c r="A739" s="11">
        <v>740</v>
      </c>
      <c r="B739" s="21" t="s">
        <v>1209</v>
      </c>
      <c r="C739" s="22">
        <v>2108797</v>
      </c>
      <c r="D739" s="23" t="s">
        <v>1345</v>
      </c>
      <c r="E739" s="24" t="s">
        <v>10</v>
      </c>
      <c r="F739" s="25"/>
      <c r="G739" s="23" t="s">
        <v>1346</v>
      </c>
      <c r="H739" s="26" t="str">
        <f>"1999/06/21"</f>
        <v>1999/06/21</v>
      </c>
      <c r="I739" s="27">
        <v>1512</v>
      </c>
      <c r="J739" s="28">
        <v>100</v>
      </c>
      <c r="K739" s="32"/>
      <c r="L739" s="35"/>
    </row>
    <row r="740" spans="1:12" ht="24" x14ac:dyDescent="0.15">
      <c r="A740" s="11">
        <v>741</v>
      </c>
      <c r="B740" s="21" t="s">
        <v>1209</v>
      </c>
      <c r="C740" s="22">
        <v>2135366</v>
      </c>
      <c r="D740" s="23" t="s">
        <v>1345</v>
      </c>
      <c r="E740" s="24" t="s">
        <v>10</v>
      </c>
      <c r="F740" s="25"/>
      <c r="G740" s="23" t="s">
        <v>1346</v>
      </c>
      <c r="H740" s="26" t="str">
        <f>"2000/03/06"</f>
        <v>2000/03/06</v>
      </c>
      <c r="I740" s="27">
        <v>1512</v>
      </c>
      <c r="J740" s="28">
        <v>100</v>
      </c>
      <c r="K740" s="32"/>
      <c r="L740" s="35"/>
    </row>
    <row r="741" spans="1:12" ht="24" x14ac:dyDescent="0.15">
      <c r="A741" s="11">
        <v>742</v>
      </c>
      <c r="B741" s="21" t="s">
        <v>1209</v>
      </c>
      <c r="C741" s="22">
        <v>865470</v>
      </c>
      <c r="D741" s="23" t="s">
        <v>1347</v>
      </c>
      <c r="E741" s="24" t="s">
        <v>10</v>
      </c>
      <c r="F741" s="25"/>
      <c r="G741" s="23" t="s">
        <v>1348</v>
      </c>
      <c r="H741" s="26" t="str">
        <f>"1995/07/31"</f>
        <v>1995/07/31</v>
      </c>
      <c r="I741" s="27">
        <v>8820</v>
      </c>
      <c r="J741" s="28">
        <v>100</v>
      </c>
      <c r="K741" s="32"/>
      <c r="L741" s="35"/>
    </row>
    <row r="742" spans="1:12" ht="24" x14ac:dyDescent="0.15">
      <c r="A742" s="11">
        <v>743</v>
      </c>
      <c r="B742" s="21" t="s">
        <v>1209</v>
      </c>
      <c r="C742" s="22">
        <v>2689234</v>
      </c>
      <c r="D742" s="23" t="s">
        <v>1349</v>
      </c>
      <c r="E742" s="24" t="s">
        <v>10</v>
      </c>
      <c r="F742" s="25"/>
      <c r="G742" s="23" t="s">
        <v>1350</v>
      </c>
      <c r="H742" s="26" t="str">
        <f>"2005/06/21"</f>
        <v>2005/06/21</v>
      </c>
      <c r="I742" s="27">
        <v>3118</v>
      </c>
      <c r="J742" s="28">
        <v>100</v>
      </c>
      <c r="K742" s="32"/>
      <c r="L742" s="35"/>
    </row>
    <row r="743" spans="1:12" ht="24" x14ac:dyDescent="0.15">
      <c r="A743" s="11">
        <v>744</v>
      </c>
      <c r="B743" s="21" t="s">
        <v>1209</v>
      </c>
      <c r="C743" s="22">
        <v>1860016</v>
      </c>
      <c r="D743" s="23" t="s">
        <v>1351</v>
      </c>
      <c r="E743" s="24" t="s">
        <v>10</v>
      </c>
      <c r="F743" s="25"/>
      <c r="G743" s="23" t="s">
        <v>1352</v>
      </c>
      <c r="H743" s="26" t="str">
        <f>"1999/02/23"</f>
        <v>1999/02/23</v>
      </c>
      <c r="I743" s="27">
        <v>2835</v>
      </c>
      <c r="J743" s="28">
        <v>100</v>
      </c>
      <c r="K743" s="32"/>
      <c r="L743" s="35"/>
    </row>
    <row r="744" spans="1:12" ht="24" x14ac:dyDescent="0.15">
      <c r="A744" s="11">
        <v>745</v>
      </c>
      <c r="B744" s="12" t="s">
        <v>1209</v>
      </c>
      <c r="C744" s="13">
        <v>1312218</v>
      </c>
      <c r="D744" s="14" t="s">
        <v>1353</v>
      </c>
      <c r="E744" s="15" t="s">
        <v>1354</v>
      </c>
      <c r="F744" s="16" t="s">
        <v>248</v>
      </c>
      <c r="G744" s="17" t="s">
        <v>1355</v>
      </c>
      <c r="H744" s="18" t="s">
        <v>1024</v>
      </c>
      <c r="I744" s="19">
        <v>41715</v>
      </c>
      <c r="J744" s="20">
        <v>1000</v>
      </c>
      <c r="K744" s="31" t="s">
        <v>26</v>
      </c>
      <c r="L744" s="35"/>
    </row>
    <row r="745" spans="1:12" ht="24" x14ac:dyDescent="0.15">
      <c r="A745" s="11">
        <v>746</v>
      </c>
      <c r="B745" s="12" t="s">
        <v>1209</v>
      </c>
      <c r="C745" s="13">
        <v>1312225</v>
      </c>
      <c r="D745" s="14" t="s">
        <v>1353</v>
      </c>
      <c r="E745" s="15" t="s">
        <v>1356</v>
      </c>
      <c r="F745" s="16" t="s">
        <v>248</v>
      </c>
      <c r="G745" s="17" t="s">
        <v>1357</v>
      </c>
      <c r="H745" s="18" t="s">
        <v>1024</v>
      </c>
      <c r="I745" s="19">
        <v>41715</v>
      </c>
      <c r="J745" s="20">
        <v>1000</v>
      </c>
      <c r="K745" s="31" t="s">
        <v>26</v>
      </c>
      <c r="L745" s="35"/>
    </row>
    <row r="746" spans="1:12" ht="24" x14ac:dyDescent="0.15">
      <c r="A746" s="11">
        <v>747</v>
      </c>
      <c r="B746" s="12" t="s">
        <v>1209</v>
      </c>
      <c r="C746" s="13">
        <v>1312232</v>
      </c>
      <c r="D746" s="14" t="s">
        <v>1353</v>
      </c>
      <c r="E746" s="15" t="s">
        <v>1358</v>
      </c>
      <c r="F746" s="16" t="s">
        <v>248</v>
      </c>
      <c r="G746" s="17" t="s">
        <v>1359</v>
      </c>
      <c r="H746" s="18" t="s">
        <v>1024</v>
      </c>
      <c r="I746" s="19">
        <v>41715</v>
      </c>
      <c r="J746" s="20">
        <v>1000</v>
      </c>
      <c r="K746" s="31" t="s">
        <v>26</v>
      </c>
      <c r="L746" s="35"/>
    </row>
    <row r="747" spans="1:12" ht="24" x14ac:dyDescent="0.15">
      <c r="A747" s="11">
        <v>748</v>
      </c>
      <c r="B747" s="21" t="s">
        <v>1209</v>
      </c>
      <c r="C747" s="22">
        <v>450751</v>
      </c>
      <c r="D747" s="23" t="s">
        <v>1360</v>
      </c>
      <c r="E747" s="24" t="s">
        <v>10</v>
      </c>
      <c r="F747" s="25"/>
      <c r="G747" s="23" t="s">
        <v>1361</v>
      </c>
      <c r="H747" s="26" t="str">
        <f>"1994/05/17"</f>
        <v>1994/05/17</v>
      </c>
      <c r="I747" s="27">
        <v>2520</v>
      </c>
      <c r="J747" s="28">
        <v>100</v>
      </c>
      <c r="K747" s="32"/>
      <c r="L747" s="35"/>
    </row>
    <row r="748" spans="1:12" ht="24" x14ac:dyDescent="0.15">
      <c r="A748" s="11">
        <v>749</v>
      </c>
      <c r="B748" s="21" t="s">
        <v>1209</v>
      </c>
      <c r="C748" s="22">
        <v>2631400</v>
      </c>
      <c r="D748" s="23" t="s">
        <v>1362</v>
      </c>
      <c r="E748" s="24" t="s">
        <v>673</v>
      </c>
      <c r="F748" s="25"/>
      <c r="G748" s="23" t="s">
        <v>1363</v>
      </c>
      <c r="H748" s="26" t="str">
        <f>"2003/05/22"</f>
        <v>2003/05/22</v>
      </c>
      <c r="I748" s="27">
        <v>1890</v>
      </c>
      <c r="J748" s="28">
        <v>100</v>
      </c>
      <c r="K748" s="32"/>
      <c r="L748" s="35"/>
    </row>
    <row r="749" spans="1:12" ht="24" x14ac:dyDescent="0.15">
      <c r="A749" s="11">
        <v>750</v>
      </c>
      <c r="B749" s="21" t="s">
        <v>1209</v>
      </c>
      <c r="C749" s="22">
        <v>450676</v>
      </c>
      <c r="D749" s="23" t="s">
        <v>1364</v>
      </c>
      <c r="E749" s="24" t="s">
        <v>10</v>
      </c>
      <c r="F749" s="25"/>
      <c r="G749" s="23" t="s">
        <v>1365</v>
      </c>
      <c r="H749" s="26" t="str">
        <f>"1994/05/17"</f>
        <v>1994/05/17</v>
      </c>
      <c r="I749" s="27">
        <v>1440</v>
      </c>
      <c r="J749" s="28">
        <v>100</v>
      </c>
      <c r="K749" s="32"/>
      <c r="L749" s="35"/>
    </row>
    <row r="750" spans="1:12" x14ac:dyDescent="0.15">
      <c r="A750" s="11">
        <v>751</v>
      </c>
      <c r="B750" s="21" t="s">
        <v>1209</v>
      </c>
      <c r="C750" s="22">
        <v>1860054</v>
      </c>
      <c r="D750" s="23" t="s">
        <v>1366</v>
      </c>
      <c r="E750" s="24" t="s">
        <v>10</v>
      </c>
      <c r="F750" s="25"/>
      <c r="G750" s="23" t="s">
        <v>1367</v>
      </c>
      <c r="H750" s="26" t="str">
        <f>"1999/02/23"</f>
        <v>1999/02/23</v>
      </c>
      <c r="I750" s="27">
        <v>3496</v>
      </c>
      <c r="J750" s="28">
        <v>100</v>
      </c>
      <c r="K750" s="32"/>
      <c r="L750" s="35"/>
    </row>
    <row r="751" spans="1:12" ht="24" x14ac:dyDescent="0.15">
      <c r="A751" s="11">
        <v>752</v>
      </c>
      <c r="B751" s="21" t="s">
        <v>1209</v>
      </c>
      <c r="C751" s="22">
        <v>2627960</v>
      </c>
      <c r="D751" s="23" t="s">
        <v>1368</v>
      </c>
      <c r="E751" s="24" t="s">
        <v>10</v>
      </c>
      <c r="F751" s="25"/>
      <c r="G751" s="23" t="s">
        <v>1369</v>
      </c>
      <c r="H751" s="26" t="str">
        <f>"2003/04/24"</f>
        <v>2003/04/24</v>
      </c>
      <c r="I751" s="27">
        <v>5481</v>
      </c>
      <c r="J751" s="28">
        <v>100</v>
      </c>
      <c r="K751" s="32"/>
      <c r="L751" s="35"/>
    </row>
    <row r="752" spans="1:12" ht="24" x14ac:dyDescent="0.15">
      <c r="A752" s="11">
        <v>753</v>
      </c>
      <c r="B752" s="21" t="s">
        <v>1209</v>
      </c>
      <c r="C752" s="22">
        <v>2628011</v>
      </c>
      <c r="D752" s="23" t="s">
        <v>1370</v>
      </c>
      <c r="E752" s="24" t="s">
        <v>10</v>
      </c>
      <c r="F752" s="25"/>
      <c r="G752" s="23" t="s">
        <v>1371</v>
      </c>
      <c r="H752" s="26" t="str">
        <f>"2003/04/24"</f>
        <v>2003/04/24</v>
      </c>
      <c r="I752" s="27">
        <v>2457</v>
      </c>
      <c r="J752" s="28">
        <v>100</v>
      </c>
      <c r="K752" s="32"/>
      <c r="L752" s="35"/>
    </row>
    <row r="753" spans="1:12" ht="24" x14ac:dyDescent="0.15">
      <c r="A753" s="11">
        <v>754</v>
      </c>
      <c r="B753" s="21" t="s">
        <v>1209</v>
      </c>
      <c r="C753" s="22">
        <v>2683652</v>
      </c>
      <c r="D753" s="23" t="s">
        <v>1372</v>
      </c>
      <c r="E753" s="24" t="s">
        <v>10</v>
      </c>
      <c r="F753" s="25"/>
      <c r="G753" s="23" t="s">
        <v>1373</v>
      </c>
      <c r="H753" s="26" t="str">
        <f>"2005/03/22"</f>
        <v>2005/03/22</v>
      </c>
      <c r="I753" s="27">
        <v>2646</v>
      </c>
      <c r="J753" s="28">
        <v>100</v>
      </c>
      <c r="K753" s="32"/>
      <c r="L753" s="35"/>
    </row>
    <row r="754" spans="1:12" ht="24" x14ac:dyDescent="0.15">
      <c r="A754" s="11">
        <v>755</v>
      </c>
      <c r="B754" s="21" t="s">
        <v>1209</v>
      </c>
      <c r="C754" s="22">
        <v>2663432</v>
      </c>
      <c r="D754" s="23" t="s">
        <v>1374</v>
      </c>
      <c r="E754" s="24" t="s">
        <v>10</v>
      </c>
      <c r="F754" s="25"/>
      <c r="G754" s="23" t="s">
        <v>1375</v>
      </c>
      <c r="H754" s="26" t="str">
        <f>"2004/04/21"</f>
        <v>2004/04/21</v>
      </c>
      <c r="I754" s="27">
        <v>3591</v>
      </c>
      <c r="J754" s="28">
        <v>100</v>
      </c>
      <c r="K754" s="32"/>
      <c r="L754" s="35"/>
    </row>
    <row r="755" spans="1:12" ht="24" x14ac:dyDescent="0.15">
      <c r="A755" s="11">
        <v>756</v>
      </c>
      <c r="B755" s="21" t="s">
        <v>1209</v>
      </c>
      <c r="C755" s="22">
        <v>2625249</v>
      </c>
      <c r="D755" s="23" t="s">
        <v>1376</v>
      </c>
      <c r="E755" s="24" t="s">
        <v>10</v>
      </c>
      <c r="F755" s="25"/>
      <c r="G755" s="23" t="s">
        <v>1377</v>
      </c>
      <c r="H755" s="26" t="str">
        <f>"2003/03/31"</f>
        <v>2003/03/31</v>
      </c>
      <c r="I755" s="27">
        <v>888</v>
      </c>
      <c r="J755" s="28">
        <v>100</v>
      </c>
      <c r="K755" s="32"/>
      <c r="L755" s="35"/>
    </row>
    <row r="756" spans="1:12" ht="24" x14ac:dyDescent="0.15">
      <c r="A756" s="11">
        <v>757</v>
      </c>
      <c r="B756" s="21" t="s">
        <v>1209</v>
      </c>
      <c r="C756" s="22">
        <v>2625355</v>
      </c>
      <c r="D756" s="23" t="s">
        <v>1378</v>
      </c>
      <c r="E756" s="24" t="s">
        <v>10</v>
      </c>
      <c r="F756" s="25"/>
      <c r="G756" s="23" t="s">
        <v>1379</v>
      </c>
      <c r="H756" s="26" t="str">
        <f>"2003/04/01"</f>
        <v>2003/04/01</v>
      </c>
      <c r="I756" s="27">
        <v>3402</v>
      </c>
      <c r="J756" s="28">
        <v>100</v>
      </c>
      <c r="K756" s="32"/>
      <c r="L756" s="35"/>
    </row>
    <row r="757" spans="1:12" x14ac:dyDescent="0.15">
      <c r="A757" s="11">
        <v>758</v>
      </c>
      <c r="B757" s="21" t="s">
        <v>1209</v>
      </c>
      <c r="C757" s="22">
        <v>2466088</v>
      </c>
      <c r="D757" s="23" t="s">
        <v>1380</v>
      </c>
      <c r="E757" s="24" t="s">
        <v>10</v>
      </c>
      <c r="F757" s="25"/>
      <c r="G757" s="23" t="s">
        <v>1381</v>
      </c>
      <c r="H757" s="26" t="str">
        <f>"2001/11/06"</f>
        <v>2001/11/06</v>
      </c>
      <c r="I757" s="27">
        <v>651</v>
      </c>
      <c r="J757" s="28">
        <v>100</v>
      </c>
      <c r="K757" s="32"/>
      <c r="L757" s="35"/>
    </row>
    <row r="758" spans="1:12" ht="24" x14ac:dyDescent="0.15">
      <c r="A758" s="11">
        <v>759</v>
      </c>
      <c r="B758" s="21" t="s">
        <v>1209</v>
      </c>
      <c r="C758" s="22">
        <v>2625386</v>
      </c>
      <c r="D758" s="23" t="s">
        <v>1382</v>
      </c>
      <c r="E758" s="24" t="s">
        <v>10</v>
      </c>
      <c r="F758" s="25"/>
      <c r="G758" s="23" t="s">
        <v>1383</v>
      </c>
      <c r="H758" s="26" t="str">
        <f>"2003/04/01"</f>
        <v>2003/04/01</v>
      </c>
      <c r="I758" s="27">
        <v>3591</v>
      </c>
      <c r="J758" s="28">
        <v>100</v>
      </c>
      <c r="K758" s="32"/>
      <c r="L758" s="35"/>
    </row>
    <row r="759" spans="1:12" x14ac:dyDescent="0.15">
      <c r="A759" s="11">
        <v>760</v>
      </c>
      <c r="B759" s="21" t="s">
        <v>1209</v>
      </c>
      <c r="C759" s="22">
        <v>1395204</v>
      </c>
      <c r="D759" s="23" t="s">
        <v>1384</v>
      </c>
      <c r="E759" s="24" t="s">
        <v>10</v>
      </c>
      <c r="F759" s="25"/>
      <c r="G759" s="23" t="s">
        <v>1385</v>
      </c>
      <c r="H759" s="26" t="str">
        <f>"1998/01/30"</f>
        <v>1998/01/30</v>
      </c>
      <c r="I759" s="27">
        <v>3024</v>
      </c>
      <c r="J759" s="28">
        <v>100</v>
      </c>
      <c r="K759" s="32"/>
      <c r="L759" s="35"/>
    </row>
    <row r="760" spans="1:12" ht="36" x14ac:dyDescent="0.15">
      <c r="A760" s="11">
        <v>761</v>
      </c>
      <c r="B760" s="21" t="s">
        <v>1209</v>
      </c>
      <c r="C760" s="22">
        <v>1989908</v>
      </c>
      <c r="D760" s="23" t="s">
        <v>1386</v>
      </c>
      <c r="E760" s="24" t="s">
        <v>10</v>
      </c>
      <c r="F760" s="25" t="s">
        <v>571</v>
      </c>
      <c r="G760" s="23" t="s">
        <v>1387</v>
      </c>
      <c r="H760" s="26" t="str">
        <f>"2007/05/14"</f>
        <v>2007/05/14</v>
      </c>
      <c r="I760" s="27">
        <v>1760</v>
      </c>
      <c r="J760" s="28">
        <v>100</v>
      </c>
      <c r="K760" s="32"/>
      <c r="L760" s="35"/>
    </row>
    <row r="761" spans="1:12" ht="24" x14ac:dyDescent="0.15">
      <c r="A761" s="11">
        <v>762</v>
      </c>
      <c r="B761" s="21" t="s">
        <v>1209</v>
      </c>
      <c r="C761" s="22">
        <v>450713</v>
      </c>
      <c r="D761" s="23" t="s">
        <v>1388</v>
      </c>
      <c r="E761" s="24" t="s">
        <v>10</v>
      </c>
      <c r="F761" s="25"/>
      <c r="G761" s="23" t="s">
        <v>1389</v>
      </c>
      <c r="H761" s="26" t="str">
        <f>"1994/05/17"</f>
        <v>1994/05/17</v>
      </c>
      <c r="I761" s="27">
        <v>2700</v>
      </c>
      <c r="J761" s="28">
        <v>100</v>
      </c>
      <c r="K761" s="32"/>
      <c r="L761" s="35"/>
    </row>
    <row r="762" spans="1:12" x14ac:dyDescent="0.15">
      <c r="A762" s="11">
        <v>763</v>
      </c>
      <c r="B762" s="21" t="s">
        <v>1209</v>
      </c>
      <c r="C762" s="22">
        <v>450720</v>
      </c>
      <c r="D762" s="23" t="s">
        <v>1390</v>
      </c>
      <c r="E762" s="24" t="s">
        <v>10</v>
      </c>
      <c r="F762" s="25"/>
      <c r="G762" s="23" t="s">
        <v>1389</v>
      </c>
      <c r="H762" s="26" t="str">
        <f>"1994/05/17"</f>
        <v>1994/05/17</v>
      </c>
      <c r="I762" s="27">
        <v>2520</v>
      </c>
      <c r="J762" s="28">
        <v>100</v>
      </c>
      <c r="K762" s="32"/>
      <c r="L762" s="35"/>
    </row>
    <row r="763" spans="1:12" ht="24" x14ac:dyDescent="0.15">
      <c r="A763" s="11">
        <v>764</v>
      </c>
      <c r="B763" s="21" t="s">
        <v>1209</v>
      </c>
      <c r="C763" s="22">
        <v>450690</v>
      </c>
      <c r="D763" s="23" t="s">
        <v>1391</v>
      </c>
      <c r="E763" s="24" t="s">
        <v>10</v>
      </c>
      <c r="F763" s="25"/>
      <c r="G763" s="23" t="s">
        <v>1392</v>
      </c>
      <c r="H763" s="26" t="str">
        <f>"1994/05/17"</f>
        <v>1994/05/17</v>
      </c>
      <c r="I763" s="27">
        <v>2410</v>
      </c>
      <c r="J763" s="28">
        <v>100</v>
      </c>
      <c r="K763" s="32"/>
      <c r="L763" s="35"/>
    </row>
    <row r="764" spans="1:12" ht="24" x14ac:dyDescent="0.15">
      <c r="A764" s="11">
        <v>765</v>
      </c>
      <c r="B764" s="21" t="s">
        <v>1209</v>
      </c>
      <c r="C764" s="22">
        <v>3301715</v>
      </c>
      <c r="D764" s="23" t="s">
        <v>1393</v>
      </c>
      <c r="E764" s="24" t="s">
        <v>10</v>
      </c>
      <c r="F764" s="25"/>
      <c r="G764" s="23" t="s">
        <v>1394</v>
      </c>
      <c r="H764" s="26" t="str">
        <f>"2013/07/05"</f>
        <v>2013/07/05</v>
      </c>
      <c r="I764" s="27">
        <v>3118</v>
      </c>
      <c r="J764" s="28">
        <v>100</v>
      </c>
      <c r="K764" s="32"/>
      <c r="L764" s="35"/>
    </row>
    <row r="765" spans="1:12" x14ac:dyDescent="0.15">
      <c r="A765" s="11">
        <v>766</v>
      </c>
      <c r="B765" s="21" t="s">
        <v>1209</v>
      </c>
      <c r="C765" s="22">
        <v>187787</v>
      </c>
      <c r="D765" s="23" t="s">
        <v>1395</v>
      </c>
      <c r="E765" s="24" t="s">
        <v>10</v>
      </c>
      <c r="F765" s="25"/>
      <c r="G765" s="23" t="s">
        <v>1396</v>
      </c>
      <c r="H765" s="26" t="str">
        <f>"1994/03/31"</f>
        <v>1994/03/31</v>
      </c>
      <c r="I765" s="27">
        <v>2985</v>
      </c>
      <c r="J765" s="28">
        <v>100</v>
      </c>
      <c r="K765" s="32"/>
      <c r="L765" s="35"/>
    </row>
    <row r="766" spans="1:12" ht="24" x14ac:dyDescent="0.15">
      <c r="A766" s="11">
        <v>767</v>
      </c>
      <c r="B766" s="21" t="s">
        <v>1209</v>
      </c>
      <c r="C766" s="22">
        <v>450669</v>
      </c>
      <c r="D766" s="23" t="s">
        <v>1397</v>
      </c>
      <c r="E766" s="24" t="s">
        <v>10</v>
      </c>
      <c r="F766" s="25"/>
      <c r="G766" s="23" t="s">
        <v>1398</v>
      </c>
      <c r="H766" s="26" t="str">
        <f>"1994/05/17"</f>
        <v>1994/05/17</v>
      </c>
      <c r="I766" s="27">
        <v>1395</v>
      </c>
      <c r="J766" s="28">
        <v>100</v>
      </c>
      <c r="K766" s="32"/>
      <c r="L766" s="35"/>
    </row>
    <row r="767" spans="1:12" x14ac:dyDescent="0.15">
      <c r="A767" s="11">
        <v>768</v>
      </c>
      <c r="B767" s="21" t="s">
        <v>1209</v>
      </c>
      <c r="C767" s="22">
        <v>2631417</v>
      </c>
      <c r="D767" s="23" t="s">
        <v>1399</v>
      </c>
      <c r="E767" s="24" t="s">
        <v>10</v>
      </c>
      <c r="F767" s="25"/>
      <c r="G767" s="23" t="s">
        <v>1400</v>
      </c>
      <c r="H767" s="26" t="str">
        <f>"2003/05/22"</f>
        <v>2003/05/22</v>
      </c>
      <c r="I767" s="27">
        <v>2268</v>
      </c>
      <c r="J767" s="28">
        <v>100</v>
      </c>
      <c r="K767" s="32"/>
      <c r="L767" s="35"/>
    </row>
    <row r="768" spans="1:12" ht="24" x14ac:dyDescent="0.15">
      <c r="A768" s="11">
        <v>769</v>
      </c>
      <c r="B768" s="21" t="s">
        <v>1209</v>
      </c>
      <c r="C768" s="22">
        <v>2686790</v>
      </c>
      <c r="D768" s="23" t="s">
        <v>1401</v>
      </c>
      <c r="E768" s="24" t="s">
        <v>10</v>
      </c>
      <c r="F768" s="25"/>
      <c r="G768" s="23" t="s">
        <v>1402</v>
      </c>
      <c r="H768" s="26" t="str">
        <f>"2005/05/02"</f>
        <v>2005/05/02</v>
      </c>
      <c r="I768" s="27">
        <v>2268</v>
      </c>
      <c r="J768" s="28">
        <v>100</v>
      </c>
      <c r="K768" s="32"/>
      <c r="L768" s="35"/>
    </row>
    <row r="769" spans="1:12" ht="24" x14ac:dyDescent="0.15">
      <c r="A769" s="11">
        <v>770</v>
      </c>
      <c r="B769" s="21" t="s">
        <v>1209</v>
      </c>
      <c r="C769" s="22">
        <v>2668000</v>
      </c>
      <c r="D769" s="23" t="s">
        <v>1403</v>
      </c>
      <c r="E769" s="24" t="s">
        <v>10</v>
      </c>
      <c r="F769" s="25"/>
      <c r="G769" s="23" t="s">
        <v>1404</v>
      </c>
      <c r="H769" s="26" t="str">
        <f>"2004/06/28"</f>
        <v>2004/06/28</v>
      </c>
      <c r="I769" s="27">
        <v>3307</v>
      </c>
      <c r="J769" s="28">
        <v>100</v>
      </c>
      <c r="K769" s="32"/>
      <c r="L769" s="35"/>
    </row>
    <row r="770" spans="1:12" ht="24" x14ac:dyDescent="0.15">
      <c r="A770" s="11">
        <v>771</v>
      </c>
      <c r="B770" s="21" t="s">
        <v>1209</v>
      </c>
      <c r="C770" s="22">
        <v>2626437</v>
      </c>
      <c r="D770" s="23" t="s">
        <v>1405</v>
      </c>
      <c r="E770" s="24" t="s">
        <v>10</v>
      </c>
      <c r="F770" s="25"/>
      <c r="G770" s="23" t="s">
        <v>1406</v>
      </c>
      <c r="H770" s="26" t="str">
        <f>"2003/04/03"</f>
        <v>2003/04/03</v>
      </c>
      <c r="I770" s="27">
        <v>4536</v>
      </c>
      <c r="J770" s="28">
        <v>100</v>
      </c>
      <c r="K770" s="32"/>
      <c r="L770" s="35"/>
    </row>
    <row r="771" spans="1:12" ht="24" x14ac:dyDescent="0.15">
      <c r="A771" s="11">
        <v>772</v>
      </c>
      <c r="B771" s="21" t="s">
        <v>1209</v>
      </c>
      <c r="C771" s="22">
        <v>2631431</v>
      </c>
      <c r="D771" s="23" t="s">
        <v>1405</v>
      </c>
      <c r="E771" s="24" t="s">
        <v>10</v>
      </c>
      <c r="F771" s="25"/>
      <c r="G771" s="23" t="s">
        <v>1406</v>
      </c>
      <c r="H771" s="26" t="str">
        <f>"2003/05/22"</f>
        <v>2003/05/22</v>
      </c>
      <c r="I771" s="27">
        <v>4536</v>
      </c>
      <c r="J771" s="28">
        <v>100</v>
      </c>
      <c r="K771" s="32"/>
      <c r="L771" s="35"/>
    </row>
    <row r="772" spans="1:12" x14ac:dyDescent="0.15">
      <c r="A772" s="11">
        <v>773</v>
      </c>
      <c r="B772" s="12" t="s">
        <v>1209</v>
      </c>
      <c r="C772" s="13">
        <v>946124</v>
      </c>
      <c r="D772" s="14" t="s">
        <v>1407</v>
      </c>
      <c r="E772" s="15" t="s">
        <v>10</v>
      </c>
      <c r="F772" s="16" t="s">
        <v>11</v>
      </c>
      <c r="G772" s="17" t="s">
        <v>1408</v>
      </c>
      <c r="H772" s="18" t="s">
        <v>1180</v>
      </c>
      <c r="I772" s="19">
        <v>3980</v>
      </c>
      <c r="J772" s="20">
        <v>100</v>
      </c>
      <c r="K772" s="31"/>
      <c r="L772" s="35"/>
    </row>
    <row r="773" spans="1:12" ht="24" x14ac:dyDescent="0.15">
      <c r="A773" s="11">
        <v>774</v>
      </c>
      <c r="B773" s="21" t="s">
        <v>1209</v>
      </c>
      <c r="C773" s="22">
        <v>2667980</v>
      </c>
      <c r="D773" s="23" t="s">
        <v>1409</v>
      </c>
      <c r="E773" s="24" t="s">
        <v>667</v>
      </c>
      <c r="F773" s="25"/>
      <c r="G773" s="23" t="s">
        <v>1410</v>
      </c>
      <c r="H773" s="26" t="str">
        <f>"2004/06/28"</f>
        <v>2004/06/28</v>
      </c>
      <c r="I773" s="27">
        <v>2268</v>
      </c>
      <c r="J773" s="28">
        <v>100</v>
      </c>
      <c r="K773" s="32" t="s">
        <v>26</v>
      </c>
      <c r="L773" s="35"/>
    </row>
    <row r="774" spans="1:12" ht="24" x14ac:dyDescent="0.15">
      <c r="A774" s="11">
        <v>775</v>
      </c>
      <c r="B774" s="21" t="s">
        <v>1209</v>
      </c>
      <c r="C774" s="22">
        <v>2667997</v>
      </c>
      <c r="D774" s="23" t="s">
        <v>1409</v>
      </c>
      <c r="E774" s="24" t="s">
        <v>1411</v>
      </c>
      <c r="F774" s="25"/>
      <c r="G774" s="23" t="s">
        <v>1412</v>
      </c>
      <c r="H774" s="26" t="str">
        <f>"2004/06/28"</f>
        <v>2004/06/28</v>
      </c>
      <c r="I774" s="27">
        <v>2268</v>
      </c>
      <c r="J774" s="28">
        <v>100</v>
      </c>
      <c r="K774" s="32" t="s">
        <v>26</v>
      </c>
      <c r="L774" s="35"/>
    </row>
    <row r="775" spans="1:12" ht="24" x14ac:dyDescent="0.15">
      <c r="A775" s="11">
        <v>776</v>
      </c>
      <c r="B775" s="21" t="s">
        <v>1209</v>
      </c>
      <c r="C775" s="22">
        <v>2668024</v>
      </c>
      <c r="D775" s="23" t="s">
        <v>1409</v>
      </c>
      <c r="E775" s="24" t="s">
        <v>669</v>
      </c>
      <c r="F775" s="25"/>
      <c r="G775" s="23" t="s">
        <v>1413</v>
      </c>
      <c r="H775" s="26" t="str">
        <f>"2004/06/28"</f>
        <v>2004/06/28</v>
      </c>
      <c r="I775" s="27">
        <v>2268</v>
      </c>
      <c r="J775" s="28">
        <v>100</v>
      </c>
      <c r="K775" s="32" t="s">
        <v>26</v>
      </c>
      <c r="L775" s="35"/>
    </row>
    <row r="776" spans="1:12" x14ac:dyDescent="0.15">
      <c r="A776" s="11">
        <v>777</v>
      </c>
      <c r="B776" s="21" t="s">
        <v>1209</v>
      </c>
      <c r="C776" s="22">
        <v>879477</v>
      </c>
      <c r="D776" s="23" t="s">
        <v>1414</v>
      </c>
      <c r="E776" s="24" t="s">
        <v>10</v>
      </c>
      <c r="F776" s="25"/>
      <c r="G776" s="23" t="s">
        <v>1415</v>
      </c>
      <c r="H776" s="26" t="str">
        <f>"1995/11/14"</f>
        <v>1995/11/14</v>
      </c>
      <c r="I776" s="27">
        <v>4120</v>
      </c>
      <c r="J776" s="28">
        <v>100</v>
      </c>
      <c r="K776" s="32"/>
      <c r="L776" s="35"/>
    </row>
    <row r="777" spans="1:12" ht="24" x14ac:dyDescent="0.15">
      <c r="A777" s="11">
        <v>778</v>
      </c>
      <c r="B777" s="12" t="s">
        <v>1209</v>
      </c>
      <c r="C777" s="13">
        <v>3148341</v>
      </c>
      <c r="D777" s="14" t="s">
        <v>1416</v>
      </c>
      <c r="E777" s="15" t="s">
        <v>10</v>
      </c>
      <c r="F777" s="16" t="s">
        <v>11</v>
      </c>
      <c r="G777" s="17" t="s">
        <v>1417</v>
      </c>
      <c r="H777" s="18" t="s">
        <v>1418</v>
      </c>
      <c r="I777" s="19">
        <v>2520</v>
      </c>
      <c r="J777" s="20">
        <v>100</v>
      </c>
      <c r="K777" s="31"/>
      <c r="L777" s="35"/>
    </row>
    <row r="778" spans="1:12" ht="24" x14ac:dyDescent="0.15">
      <c r="A778" s="11">
        <v>779</v>
      </c>
      <c r="B778" s="12" t="s">
        <v>1209</v>
      </c>
      <c r="C778" s="13">
        <v>3144244</v>
      </c>
      <c r="D778" s="14" t="s">
        <v>1419</v>
      </c>
      <c r="E778" s="15" t="s">
        <v>10</v>
      </c>
      <c r="F778" s="16" t="s">
        <v>11</v>
      </c>
      <c r="G778" s="17" t="s">
        <v>1420</v>
      </c>
      <c r="H778" s="18" t="s">
        <v>1421</v>
      </c>
      <c r="I778" s="19">
        <v>2940</v>
      </c>
      <c r="J778" s="20">
        <v>100</v>
      </c>
      <c r="K778" s="31"/>
      <c r="L778" s="35"/>
    </row>
    <row r="779" spans="1:12" ht="24" x14ac:dyDescent="0.15">
      <c r="A779" s="11">
        <v>780</v>
      </c>
      <c r="B779" s="12" t="s">
        <v>1209</v>
      </c>
      <c r="C779" s="13">
        <v>3125199</v>
      </c>
      <c r="D779" s="14" t="s">
        <v>1422</v>
      </c>
      <c r="E779" s="15" t="s">
        <v>10</v>
      </c>
      <c r="F779" s="16" t="s">
        <v>11</v>
      </c>
      <c r="G779" s="17" t="s">
        <v>1423</v>
      </c>
      <c r="H779" s="18" t="s">
        <v>1324</v>
      </c>
      <c r="I779" s="19">
        <v>872</v>
      </c>
      <c r="J779" s="20">
        <v>100</v>
      </c>
      <c r="K779" s="31"/>
      <c r="L779" s="35"/>
    </row>
    <row r="780" spans="1:12" ht="24" x14ac:dyDescent="0.15">
      <c r="A780" s="11">
        <v>781</v>
      </c>
      <c r="B780" s="12" t="s">
        <v>1209</v>
      </c>
      <c r="C780" s="13">
        <v>3505618</v>
      </c>
      <c r="D780" s="14" t="s">
        <v>1424</v>
      </c>
      <c r="E780" s="15" t="s">
        <v>10</v>
      </c>
      <c r="F780" s="16" t="s">
        <v>11</v>
      </c>
      <c r="G780" s="17" t="s">
        <v>1425</v>
      </c>
      <c r="H780" s="18" t="s">
        <v>1426</v>
      </c>
      <c r="I780" s="19">
        <v>3402</v>
      </c>
      <c r="J780" s="20">
        <v>100</v>
      </c>
      <c r="K780" s="31"/>
      <c r="L780" s="35"/>
    </row>
    <row r="781" spans="1:12" ht="24" x14ac:dyDescent="0.15">
      <c r="A781" s="11">
        <v>782</v>
      </c>
      <c r="B781" s="21" t="s">
        <v>1209</v>
      </c>
      <c r="C781" s="22">
        <v>879484</v>
      </c>
      <c r="D781" s="23" t="s">
        <v>1427</v>
      </c>
      <c r="E781" s="24" t="s">
        <v>10</v>
      </c>
      <c r="F781" s="25"/>
      <c r="G781" s="23" t="s">
        <v>1428</v>
      </c>
      <c r="H781" s="26" t="str">
        <f>"1995/11/14"</f>
        <v>1995/11/14</v>
      </c>
      <c r="I781" s="27">
        <v>4120</v>
      </c>
      <c r="J781" s="28">
        <v>100</v>
      </c>
      <c r="K781" s="32"/>
      <c r="L781" s="35"/>
    </row>
    <row r="782" spans="1:12" x14ac:dyDescent="0.15">
      <c r="A782" s="11">
        <v>783</v>
      </c>
      <c r="B782" s="12" t="s">
        <v>1209</v>
      </c>
      <c r="C782" s="13">
        <v>2452647</v>
      </c>
      <c r="D782" s="14" t="s">
        <v>1429</v>
      </c>
      <c r="E782" s="15" t="s">
        <v>10</v>
      </c>
      <c r="F782" s="16" t="s">
        <v>11</v>
      </c>
      <c r="G782" s="17" t="s">
        <v>1430</v>
      </c>
      <c r="H782" s="18" t="s">
        <v>1431</v>
      </c>
      <c r="I782" s="19">
        <v>2100</v>
      </c>
      <c r="J782" s="20">
        <v>100</v>
      </c>
      <c r="K782" s="31"/>
      <c r="L782" s="35"/>
    </row>
    <row r="783" spans="1:12" x14ac:dyDescent="0.15">
      <c r="A783" s="11">
        <v>784</v>
      </c>
      <c r="B783" s="21" t="s">
        <v>1209</v>
      </c>
      <c r="C783" s="22">
        <v>2625256</v>
      </c>
      <c r="D783" s="23" t="s">
        <v>1432</v>
      </c>
      <c r="E783" s="24" t="s">
        <v>10</v>
      </c>
      <c r="F783" s="25"/>
      <c r="G783" s="23" t="s">
        <v>1433</v>
      </c>
      <c r="H783" s="26" t="str">
        <f>"2003/03/31"</f>
        <v>2003/03/31</v>
      </c>
      <c r="I783" s="27">
        <v>3307</v>
      </c>
      <c r="J783" s="28">
        <v>100</v>
      </c>
      <c r="K783" s="32"/>
      <c r="L783" s="35"/>
    </row>
    <row r="784" spans="1:12" ht="24" x14ac:dyDescent="0.15">
      <c r="A784" s="11">
        <v>785</v>
      </c>
      <c r="B784" s="21" t="s">
        <v>1209</v>
      </c>
      <c r="C784" s="22">
        <v>460590</v>
      </c>
      <c r="D784" s="23" t="s">
        <v>1434</v>
      </c>
      <c r="E784" s="24" t="s">
        <v>10</v>
      </c>
      <c r="F784" s="25"/>
      <c r="G784" s="23" t="s">
        <v>1435</v>
      </c>
      <c r="H784" s="26" t="str">
        <f>"1994/05/31"</f>
        <v>1994/05/31</v>
      </c>
      <c r="I784" s="27">
        <v>4320</v>
      </c>
      <c r="J784" s="28">
        <v>100</v>
      </c>
      <c r="K784" s="32"/>
      <c r="L784" s="35"/>
    </row>
    <row r="785" spans="1:12" ht="24" x14ac:dyDescent="0.15">
      <c r="A785" s="11">
        <v>786</v>
      </c>
      <c r="B785" s="21" t="s">
        <v>1209</v>
      </c>
      <c r="C785" s="22">
        <v>1942606</v>
      </c>
      <c r="D785" s="23" t="s">
        <v>1436</v>
      </c>
      <c r="E785" s="24" t="s">
        <v>10</v>
      </c>
      <c r="F785" s="25"/>
      <c r="G785" s="23" t="s">
        <v>1437</v>
      </c>
      <c r="H785" s="26" t="str">
        <f>"2002/07/03"</f>
        <v>2002/07/03</v>
      </c>
      <c r="I785" s="27">
        <v>1701</v>
      </c>
      <c r="J785" s="28">
        <v>100</v>
      </c>
      <c r="K785" s="32"/>
      <c r="L785" s="35"/>
    </row>
    <row r="786" spans="1:12" x14ac:dyDescent="0.15">
      <c r="A786" s="11">
        <v>787</v>
      </c>
      <c r="B786" s="21" t="s">
        <v>1438</v>
      </c>
      <c r="C786" s="22">
        <v>517966</v>
      </c>
      <c r="D786" s="23" t="s">
        <v>1439</v>
      </c>
      <c r="E786" s="24" t="s">
        <v>10</v>
      </c>
      <c r="F786" s="25"/>
      <c r="G786" s="23" t="s">
        <v>1440</v>
      </c>
      <c r="H786" s="26" t="str">
        <f>"1995/01/13"</f>
        <v>1995/01/13</v>
      </c>
      <c r="I786" s="27">
        <v>1946</v>
      </c>
      <c r="J786" s="28">
        <v>100</v>
      </c>
      <c r="K786" s="32"/>
      <c r="L786" s="35"/>
    </row>
    <row r="787" spans="1:12" ht="24" x14ac:dyDescent="0.15">
      <c r="A787" s="11">
        <v>788</v>
      </c>
      <c r="B787" s="21" t="s">
        <v>1441</v>
      </c>
      <c r="C787" s="22">
        <v>3301739</v>
      </c>
      <c r="D787" s="23" t="s">
        <v>1442</v>
      </c>
      <c r="E787" s="24" t="s">
        <v>10</v>
      </c>
      <c r="F787" s="25"/>
      <c r="G787" s="23" t="s">
        <v>1443</v>
      </c>
      <c r="H787" s="26" t="str">
        <f>"2013/07/05"</f>
        <v>2013/07/05</v>
      </c>
      <c r="I787" s="27">
        <v>2835</v>
      </c>
      <c r="J787" s="28">
        <v>100</v>
      </c>
      <c r="K787" s="32"/>
      <c r="L787" s="35"/>
    </row>
    <row r="788" spans="1:12" x14ac:dyDescent="0.15">
      <c r="A788" s="11">
        <v>789</v>
      </c>
      <c r="B788" s="12" t="s">
        <v>1441</v>
      </c>
      <c r="C788" s="13">
        <v>2635804</v>
      </c>
      <c r="D788" s="14" t="s">
        <v>1444</v>
      </c>
      <c r="E788" s="15" t="s">
        <v>10</v>
      </c>
      <c r="F788" s="16" t="s">
        <v>11</v>
      </c>
      <c r="G788" s="17" t="s">
        <v>1445</v>
      </c>
      <c r="H788" s="18" t="s">
        <v>1446</v>
      </c>
      <c r="I788" s="19">
        <v>1890</v>
      </c>
      <c r="J788" s="20">
        <v>100</v>
      </c>
      <c r="K788" s="31"/>
      <c r="L788" s="35"/>
    </row>
    <row r="789" spans="1:12" x14ac:dyDescent="0.15">
      <c r="A789" s="11">
        <v>790</v>
      </c>
      <c r="B789" s="21" t="s">
        <v>1441</v>
      </c>
      <c r="C789" s="22">
        <v>3116654</v>
      </c>
      <c r="D789" s="23" t="s">
        <v>1447</v>
      </c>
      <c r="E789" s="24" t="s">
        <v>10</v>
      </c>
      <c r="F789" s="25"/>
      <c r="G789" s="23" t="s">
        <v>1448</v>
      </c>
      <c r="H789" s="26" t="str">
        <f>"2010/09/14"</f>
        <v>2010/09/14</v>
      </c>
      <c r="I789" s="27">
        <v>661</v>
      </c>
      <c r="J789" s="28">
        <v>100</v>
      </c>
      <c r="K789" s="32"/>
      <c r="L789" s="35"/>
    </row>
    <row r="790" spans="1:12" ht="24" x14ac:dyDescent="0.15">
      <c r="A790" s="11">
        <v>791</v>
      </c>
      <c r="B790" s="12" t="s">
        <v>1441</v>
      </c>
      <c r="C790" s="13">
        <v>1303353</v>
      </c>
      <c r="D790" s="14" t="s">
        <v>1449</v>
      </c>
      <c r="E790" s="15" t="s">
        <v>10</v>
      </c>
      <c r="F790" s="16" t="s">
        <v>11</v>
      </c>
      <c r="G790" s="17" t="s">
        <v>1450</v>
      </c>
      <c r="H790" s="18" t="s">
        <v>1451</v>
      </c>
      <c r="I790" s="19">
        <v>1890</v>
      </c>
      <c r="J790" s="20">
        <v>100</v>
      </c>
      <c r="K790" s="31"/>
      <c r="L790" s="35"/>
    </row>
    <row r="791" spans="1:12" ht="24" x14ac:dyDescent="0.15">
      <c r="A791" s="11">
        <v>792</v>
      </c>
      <c r="B791" s="21" t="s">
        <v>1441</v>
      </c>
      <c r="C791" s="22">
        <v>1911015</v>
      </c>
      <c r="D791" s="23" t="s">
        <v>1452</v>
      </c>
      <c r="E791" s="24" t="s">
        <v>10</v>
      </c>
      <c r="F791" s="25"/>
      <c r="G791" s="23" t="s">
        <v>1453</v>
      </c>
      <c r="H791" s="26" t="str">
        <f>"1998/04/01"</f>
        <v>1998/04/01</v>
      </c>
      <c r="I791" s="27">
        <v>2750</v>
      </c>
      <c r="J791" s="28">
        <v>100</v>
      </c>
      <c r="K791" s="32"/>
      <c r="L791" s="35"/>
    </row>
    <row r="792" spans="1:12" ht="24" x14ac:dyDescent="0.15">
      <c r="A792" s="11">
        <v>793</v>
      </c>
      <c r="B792" s="12" t="s">
        <v>1441</v>
      </c>
      <c r="C792" s="13">
        <v>2455877</v>
      </c>
      <c r="D792" s="14" t="s">
        <v>1454</v>
      </c>
      <c r="E792" s="15" t="s">
        <v>10</v>
      </c>
      <c r="F792" s="16" t="s">
        <v>11</v>
      </c>
      <c r="G792" s="17" t="s">
        <v>1455</v>
      </c>
      <c r="H792" s="18" t="s">
        <v>546</v>
      </c>
      <c r="I792" s="19">
        <v>793</v>
      </c>
      <c r="J792" s="20">
        <v>100</v>
      </c>
      <c r="K792" s="31"/>
      <c r="L792" s="35"/>
    </row>
    <row r="793" spans="1:12" ht="24" x14ac:dyDescent="0.15">
      <c r="A793" s="11">
        <v>794</v>
      </c>
      <c r="B793" s="12" t="s">
        <v>1441</v>
      </c>
      <c r="C793" s="13">
        <v>2658896</v>
      </c>
      <c r="D793" s="14" t="s">
        <v>1456</v>
      </c>
      <c r="E793" s="15" t="s">
        <v>10</v>
      </c>
      <c r="F793" s="16" t="s">
        <v>11</v>
      </c>
      <c r="G793" s="17" t="s">
        <v>1457</v>
      </c>
      <c r="H793" s="18" t="s">
        <v>1458</v>
      </c>
      <c r="I793" s="19">
        <v>2646</v>
      </c>
      <c r="J793" s="20">
        <v>100</v>
      </c>
      <c r="K793" s="31"/>
      <c r="L793" s="35"/>
    </row>
    <row r="794" spans="1:12" ht="24" x14ac:dyDescent="0.15">
      <c r="A794" s="11">
        <v>795</v>
      </c>
      <c r="B794" s="12" t="s">
        <v>1441</v>
      </c>
      <c r="C794" s="13">
        <v>2658971</v>
      </c>
      <c r="D794" s="14" t="s">
        <v>1459</v>
      </c>
      <c r="E794" s="15" t="s">
        <v>10</v>
      </c>
      <c r="F794" s="16" t="s">
        <v>11</v>
      </c>
      <c r="G794" s="17" t="s">
        <v>1460</v>
      </c>
      <c r="H794" s="18" t="s">
        <v>1458</v>
      </c>
      <c r="I794" s="19">
        <v>5197</v>
      </c>
      <c r="J794" s="20">
        <v>100</v>
      </c>
      <c r="K794" s="31"/>
      <c r="L794" s="35"/>
    </row>
    <row r="795" spans="1:12" ht="24" x14ac:dyDescent="0.15">
      <c r="A795" s="11">
        <v>796</v>
      </c>
      <c r="B795" s="12" t="s">
        <v>1441</v>
      </c>
      <c r="C795" s="13">
        <v>1319828</v>
      </c>
      <c r="D795" s="14" t="s">
        <v>1461</v>
      </c>
      <c r="E795" s="15" t="s">
        <v>10</v>
      </c>
      <c r="F795" s="16" t="s">
        <v>11</v>
      </c>
      <c r="G795" s="17" t="s">
        <v>1462</v>
      </c>
      <c r="H795" s="18" t="s">
        <v>1463</v>
      </c>
      <c r="I795" s="19">
        <v>2340</v>
      </c>
      <c r="J795" s="20">
        <v>100</v>
      </c>
      <c r="K795" s="31"/>
      <c r="L795" s="35"/>
    </row>
    <row r="796" spans="1:12" ht="24" x14ac:dyDescent="0.15">
      <c r="A796" s="11">
        <v>797</v>
      </c>
      <c r="B796" s="21" t="s">
        <v>1441</v>
      </c>
      <c r="C796" s="22">
        <v>1923643</v>
      </c>
      <c r="D796" s="23" t="s">
        <v>1464</v>
      </c>
      <c r="E796" s="24" t="s">
        <v>36</v>
      </c>
      <c r="F796" s="25"/>
      <c r="G796" s="23" t="s">
        <v>1465</v>
      </c>
      <c r="H796" s="26" t="str">
        <f>"2001/06/19"</f>
        <v>2001/06/19</v>
      </c>
      <c r="I796" s="27">
        <v>1989</v>
      </c>
      <c r="J796" s="28">
        <v>100</v>
      </c>
      <c r="K796" s="32"/>
      <c r="L796" s="35"/>
    </row>
    <row r="797" spans="1:12" ht="24" x14ac:dyDescent="0.15">
      <c r="A797" s="11">
        <v>798</v>
      </c>
      <c r="B797" s="12" t="s">
        <v>1441</v>
      </c>
      <c r="C797" s="13">
        <v>2455983</v>
      </c>
      <c r="D797" s="14" t="s">
        <v>1466</v>
      </c>
      <c r="E797" s="15" t="s">
        <v>10</v>
      </c>
      <c r="F797" s="16" t="s">
        <v>11</v>
      </c>
      <c r="G797" s="17" t="s">
        <v>1467</v>
      </c>
      <c r="H797" s="18" t="s">
        <v>546</v>
      </c>
      <c r="I797" s="19">
        <v>916</v>
      </c>
      <c r="J797" s="20">
        <v>100</v>
      </c>
      <c r="K797" s="31"/>
      <c r="L797" s="35"/>
    </row>
    <row r="798" spans="1:12" ht="24" x14ac:dyDescent="0.15">
      <c r="A798" s="11">
        <v>799</v>
      </c>
      <c r="B798" s="12" t="s">
        <v>1441</v>
      </c>
      <c r="C798" s="13">
        <v>3132272</v>
      </c>
      <c r="D798" s="14" t="s">
        <v>1468</v>
      </c>
      <c r="E798" s="15" t="s">
        <v>10</v>
      </c>
      <c r="F798" s="16" t="s">
        <v>11</v>
      </c>
      <c r="G798" s="17" t="s">
        <v>1469</v>
      </c>
      <c r="H798" s="18" t="s">
        <v>1470</v>
      </c>
      <c r="I798" s="19">
        <v>1155</v>
      </c>
      <c r="J798" s="20">
        <v>100</v>
      </c>
      <c r="K798" s="31"/>
      <c r="L798" s="35"/>
    </row>
    <row r="799" spans="1:12" ht="24" x14ac:dyDescent="0.15">
      <c r="A799" s="11">
        <v>800</v>
      </c>
      <c r="B799" s="12" t="s">
        <v>1441</v>
      </c>
      <c r="C799" s="13">
        <v>540315</v>
      </c>
      <c r="D799" s="14" t="s">
        <v>1471</v>
      </c>
      <c r="E799" s="15" t="s">
        <v>10</v>
      </c>
      <c r="F799" s="16" t="s">
        <v>11</v>
      </c>
      <c r="G799" s="17" t="s">
        <v>1472</v>
      </c>
      <c r="H799" s="18" t="s">
        <v>1473</v>
      </c>
      <c r="I799" s="19">
        <v>1668</v>
      </c>
      <c r="J799" s="20">
        <v>100</v>
      </c>
      <c r="K799" s="31"/>
      <c r="L799" s="35"/>
    </row>
    <row r="800" spans="1:12" ht="24" x14ac:dyDescent="0.15">
      <c r="A800" s="11">
        <v>801</v>
      </c>
      <c r="B800" s="21" t="s">
        <v>1441</v>
      </c>
      <c r="C800" s="22">
        <v>2639628</v>
      </c>
      <c r="D800" s="23" t="s">
        <v>1474</v>
      </c>
      <c r="E800" s="24" t="s">
        <v>10</v>
      </c>
      <c r="F800" s="25"/>
      <c r="G800" s="23" t="s">
        <v>1475</v>
      </c>
      <c r="H800" s="26" t="str">
        <f>"2003/08/25"</f>
        <v>2003/08/25</v>
      </c>
      <c r="I800" s="27">
        <v>2268</v>
      </c>
      <c r="J800" s="28">
        <v>100</v>
      </c>
      <c r="K800" s="32"/>
      <c r="L800" s="35"/>
    </row>
    <row r="801" spans="1:12" ht="36" x14ac:dyDescent="0.15">
      <c r="A801" s="11">
        <v>802</v>
      </c>
      <c r="B801" s="21" t="s">
        <v>1441</v>
      </c>
      <c r="C801" s="22">
        <v>1341355</v>
      </c>
      <c r="D801" s="23" t="s">
        <v>1476</v>
      </c>
      <c r="E801" s="24" t="s">
        <v>625</v>
      </c>
      <c r="F801" s="25"/>
      <c r="G801" s="23" t="s">
        <v>1477</v>
      </c>
      <c r="H801" s="26" t="str">
        <f>"1996/12/18"</f>
        <v>1996/12/18</v>
      </c>
      <c r="I801" s="27">
        <v>3244</v>
      </c>
      <c r="J801" s="28">
        <v>100</v>
      </c>
      <c r="K801" s="32"/>
      <c r="L801" s="35"/>
    </row>
    <row r="802" spans="1:12" ht="24" x14ac:dyDescent="0.15">
      <c r="A802" s="11">
        <v>803</v>
      </c>
      <c r="B802" s="12" t="s">
        <v>1441</v>
      </c>
      <c r="C802" s="13">
        <v>2465326</v>
      </c>
      <c r="D802" s="14" t="s">
        <v>1478</v>
      </c>
      <c r="E802" s="15" t="s">
        <v>10</v>
      </c>
      <c r="F802" s="16" t="s">
        <v>11</v>
      </c>
      <c r="G802" s="17" t="s">
        <v>1479</v>
      </c>
      <c r="H802" s="18" t="s">
        <v>713</v>
      </c>
      <c r="I802" s="19">
        <v>2000</v>
      </c>
      <c r="J802" s="20">
        <v>100</v>
      </c>
      <c r="K802" s="31"/>
      <c r="L802" s="35"/>
    </row>
    <row r="803" spans="1:12" ht="24" x14ac:dyDescent="0.15">
      <c r="A803" s="11">
        <v>804</v>
      </c>
      <c r="B803" s="21" t="s">
        <v>1441</v>
      </c>
      <c r="C803" s="22">
        <v>85267</v>
      </c>
      <c r="D803" s="23" t="s">
        <v>1480</v>
      </c>
      <c r="E803" s="24" t="s">
        <v>10</v>
      </c>
      <c r="F803" s="25"/>
      <c r="G803" s="23" t="s">
        <v>1481</v>
      </c>
      <c r="H803" s="26" t="str">
        <f>"1994/03/31"</f>
        <v>1994/03/31</v>
      </c>
      <c r="I803" s="27">
        <v>2213</v>
      </c>
      <c r="J803" s="28">
        <v>100</v>
      </c>
      <c r="K803" s="32"/>
      <c r="L803" s="35"/>
    </row>
    <row r="804" spans="1:12" ht="24" x14ac:dyDescent="0.15">
      <c r="A804" s="11">
        <v>805</v>
      </c>
      <c r="B804" s="21" t="s">
        <v>1441</v>
      </c>
      <c r="C804" s="22">
        <v>518055</v>
      </c>
      <c r="D804" s="23" t="s">
        <v>1482</v>
      </c>
      <c r="E804" s="24" t="s">
        <v>10</v>
      </c>
      <c r="F804" s="25"/>
      <c r="G804" s="23" t="s">
        <v>1483</v>
      </c>
      <c r="H804" s="26" t="str">
        <f>"1995/01/13"</f>
        <v>1995/01/13</v>
      </c>
      <c r="I804" s="27">
        <v>2317</v>
      </c>
      <c r="J804" s="28">
        <v>100</v>
      </c>
      <c r="K804" s="32"/>
      <c r="L804" s="35"/>
    </row>
    <row r="805" spans="1:12" ht="24" x14ac:dyDescent="0.15">
      <c r="A805" s="11">
        <v>806</v>
      </c>
      <c r="B805" s="21" t="s">
        <v>1441</v>
      </c>
      <c r="C805" s="22">
        <v>2944531</v>
      </c>
      <c r="D805" s="23" t="s">
        <v>1484</v>
      </c>
      <c r="E805" s="24" t="s">
        <v>306</v>
      </c>
      <c r="F805" s="25"/>
      <c r="G805" s="23" t="s">
        <v>1485</v>
      </c>
      <c r="H805" s="26" t="str">
        <f>"2009/07/14"</f>
        <v>2009/07/14</v>
      </c>
      <c r="I805" s="27">
        <v>2268</v>
      </c>
      <c r="J805" s="28">
        <v>100</v>
      </c>
      <c r="K805" s="32"/>
      <c r="L805" s="35"/>
    </row>
    <row r="806" spans="1:12" x14ac:dyDescent="0.15">
      <c r="A806" s="11">
        <v>807</v>
      </c>
      <c r="B806" s="12" t="s">
        <v>1441</v>
      </c>
      <c r="C806" s="13">
        <v>3125472</v>
      </c>
      <c r="D806" s="14" t="s">
        <v>1486</v>
      </c>
      <c r="E806" s="15" t="s">
        <v>10</v>
      </c>
      <c r="F806" s="16" t="s">
        <v>11</v>
      </c>
      <c r="G806" s="17" t="s">
        <v>1487</v>
      </c>
      <c r="H806" s="18" t="s">
        <v>1488</v>
      </c>
      <c r="I806" s="19">
        <v>2268</v>
      </c>
      <c r="J806" s="20">
        <v>100</v>
      </c>
      <c r="K806" s="31"/>
      <c r="L806" s="35"/>
    </row>
    <row r="807" spans="1:12" ht="24" x14ac:dyDescent="0.15">
      <c r="A807" s="11">
        <v>808</v>
      </c>
      <c r="B807" s="12" t="s">
        <v>1441</v>
      </c>
      <c r="C807" s="13">
        <v>2947839</v>
      </c>
      <c r="D807" s="14" t="s">
        <v>1489</v>
      </c>
      <c r="E807" s="15" t="s">
        <v>10</v>
      </c>
      <c r="F807" s="16" t="s">
        <v>11</v>
      </c>
      <c r="G807" s="17" t="s">
        <v>1490</v>
      </c>
      <c r="H807" s="18" t="s">
        <v>1491</v>
      </c>
      <c r="I807" s="19">
        <v>1512</v>
      </c>
      <c r="J807" s="20">
        <v>100</v>
      </c>
      <c r="K807" s="31"/>
      <c r="L807" s="35"/>
    </row>
    <row r="808" spans="1:12" ht="36" x14ac:dyDescent="0.15">
      <c r="A808" s="11">
        <v>809</v>
      </c>
      <c r="B808" s="12" t="s">
        <v>1441</v>
      </c>
      <c r="C808" s="13">
        <v>893503</v>
      </c>
      <c r="D808" s="14" t="s">
        <v>1492</v>
      </c>
      <c r="E808" s="15" t="s">
        <v>10</v>
      </c>
      <c r="F808" s="16" t="s">
        <v>11</v>
      </c>
      <c r="G808" s="17" t="s">
        <v>1493</v>
      </c>
      <c r="H808" s="18" t="s">
        <v>1494</v>
      </c>
      <c r="I808" s="19">
        <v>10892</v>
      </c>
      <c r="J808" s="20">
        <v>500</v>
      </c>
      <c r="K808" s="31"/>
      <c r="L808" s="35"/>
    </row>
    <row r="809" spans="1:12" ht="24" x14ac:dyDescent="0.15">
      <c r="A809" s="11">
        <v>810</v>
      </c>
      <c r="B809" s="21" t="s">
        <v>1441</v>
      </c>
      <c r="C809" s="22">
        <v>2120416</v>
      </c>
      <c r="D809" s="23" t="s">
        <v>1495</v>
      </c>
      <c r="E809" s="24" t="s">
        <v>67</v>
      </c>
      <c r="F809" s="25"/>
      <c r="G809" s="23" t="s">
        <v>1496</v>
      </c>
      <c r="H809" s="26" t="str">
        <f>"1999/10/27"</f>
        <v>1999/10/27</v>
      </c>
      <c r="I809" s="27">
        <v>4810</v>
      </c>
      <c r="J809" s="28">
        <v>100</v>
      </c>
      <c r="K809" s="32"/>
      <c r="L809" s="35"/>
    </row>
    <row r="810" spans="1:12" ht="48" x14ac:dyDescent="0.15">
      <c r="A810" s="11">
        <v>811</v>
      </c>
      <c r="B810" s="12" t="s">
        <v>1441</v>
      </c>
      <c r="C810" s="13">
        <v>1395532</v>
      </c>
      <c r="D810" s="14" t="s">
        <v>1497</v>
      </c>
      <c r="E810" s="15" t="s">
        <v>888</v>
      </c>
      <c r="F810" s="16" t="s">
        <v>11</v>
      </c>
      <c r="G810" s="17" t="s">
        <v>1498</v>
      </c>
      <c r="H810" s="18" t="s">
        <v>1499</v>
      </c>
      <c r="I810" s="19">
        <v>3139</v>
      </c>
      <c r="J810" s="20">
        <v>100</v>
      </c>
      <c r="K810" s="31"/>
      <c r="L810" s="35"/>
    </row>
    <row r="811" spans="1:12" ht="24" x14ac:dyDescent="0.15">
      <c r="A811" s="11">
        <v>812</v>
      </c>
      <c r="B811" s="21" t="s">
        <v>1441</v>
      </c>
      <c r="C811" s="22">
        <v>2155838</v>
      </c>
      <c r="D811" s="23" t="s">
        <v>1500</v>
      </c>
      <c r="E811" s="24" t="s">
        <v>10</v>
      </c>
      <c r="F811" s="25"/>
      <c r="G811" s="23" t="s">
        <v>1501</v>
      </c>
      <c r="H811" s="26" t="str">
        <f>"2000/05/24"</f>
        <v>2000/05/24</v>
      </c>
      <c r="I811" s="27">
        <v>1606</v>
      </c>
      <c r="J811" s="28">
        <v>100</v>
      </c>
      <c r="K811" s="32"/>
      <c r="L811" s="35"/>
    </row>
    <row r="812" spans="1:12" ht="24" x14ac:dyDescent="0.15">
      <c r="A812" s="11">
        <v>813</v>
      </c>
      <c r="B812" s="21" t="s">
        <v>1441</v>
      </c>
      <c r="C812" s="22">
        <v>2018096</v>
      </c>
      <c r="D812" s="23" t="s">
        <v>1502</v>
      </c>
      <c r="E812" s="24" t="s">
        <v>10</v>
      </c>
      <c r="F812" s="25"/>
      <c r="G812" s="23" t="s">
        <v>1503</v>
      </c>
      <c r="H812" s="26" t="str">
        <f>"1999/08/29"</f>
        <v>1999/08/29</v>
      </c>
      <c r="I812" s="27">
        <v>2116</v>
      </c>
      <c r="J812" s="28">
        <v>100</v>
      </c>
      <c r="K812" s="32"/>
      <c r="L812" s="35"/>
    </row>
    <row r="813" spans="1:12" ht="24" x14ac:dyDescent="0.15">
      <c r="A813" s="11">
        <v>814</v>
      </c>
      <c r="B813" s="21" t="s">
        <v>1441</v>
      </c>
      <c r="C813" s="22">
        <v>2160009</v>
      </c>
      <c r="D813" s="23" t="s">
        <v>1502</v>
      </c>
      <c r="E813" s="24" t="s">
        <v>10</v>
      </c>
      <c r="F813" s="25"/>
      <c r="G813" s="23" t="s">
        <v>1503</v>
      </c>
      <c r="H813" s="26" t="str">
        <f>"2000/06/14"</f>
        <v>2000/06/14</v>
      </c>
      <c r="I813" s="27">
        <v>2268</v>
      </c>
      <c r="J813" s="28">
        <v>100</v>
      </c>
      <c r="K813" s="32"/>
      <c r="L813" s="35"/>
    </row>
    <row r="814" spans="1:12" ht="24" x14ac:dyDescent="0.15">
      <c r="A814" s="11">
        <v>815</v>
      </c>
      <c r="B814" s="21" t="s">
        <v>1441</v>
      </c>
      <c r="C814" s="22">
        <v>1949322</v>
      </c>
      <c r="D814" s="23" t="s">
        <v>1504</v>
      </c>
      <c r="E814" s="24" t="s">
        <v>10</v>
      </c>
      <c r="F814" s="25"/>
      <c r="G814" s="23" t="s">
        <v>1505</v>
      </c>
      <c r="H814" s="26" t="str">
        <f>"2003/05/16"</f>
        <v>2003/05/16</v>
      </c>
      <c r="I814" s="27">
        <v>2362</v>
      </c>
      <c r="J814" s="28">
        <v>100</v>
      </c>
      <c r="K814" s="32"/>
      <c r="L814" s="35"/>
    </row>
    <row r="815" spans="1:12" x14ac:dyDescent="0.15">
      <c r="A815" s="11">
        <v>816</v>
      </c>
      <c r="B815" s="21" t="s">
        <v>1441</v>
      </c>
      <c r="C815" s="22">
        <v>1966503</v>
      </c>
      <c r="D815" s="23" t="s">
        <v>1506</v>
      </c>
      <c r="E815" s="24" t="s">
        <v>10</v>
      </c>
      <c r="F815" s="25"/>
      <c r="G815" s="23" t="s">
        <v>1507</v>
      </c>
      <c r="H815" s="26" t="str">
        <f>"2004/03/31"</f>
        <v>2004/03/31</v>
      </c>
      <c r="I815" s="27">
        <v>1134</v>
      </c>
      <c r="J815" s="28">
        <v>100</v>
      </c>
      <c r="K815" s="32"/>
      <c r="L815" s="35"/>
    </row>
    <row r="816" spans="1:12" ht="24" x14ac:dyDescent="0.15">
      <c r="A816" s="11">
        <v>817</v>
      </c>
      <c r="B816" s="12" t="s">
        <v>1441</v>
      </c>
      <c r="C816" s="13">
        <v>907255</v>
      </c>
      <c r="D816" s="14" t="s">
        <v>1508</v>
      </c>
      <c r="E816" s="15" t="s">
        <v>10</v>
      </c>
      <c r="F816" s="16" t="s">
        <v>11</v>
      </c>
      <c r="G816" s="17" t="s">
        <v>1509</v>
      </c>
      <c r="H816" s="18" t="s">
        <v>1510</v>
      </c>
      <c r="I816" s="19">
        <v>585</v>
      </c>
      <c r="J816" s="20">
        <v>100</v>
      </c>
      <c r="K816" s="31"/>
      <c r="L816" s="35"/>
    </row>
    <row r="817" spans="1:12" ht="24" x14ac:dyDescent="0.15">
      <c r="A817" s="11">
        <v>818</v>
      </c>
      <c r="B817" s="12" t="s">
        <v>1441</v>
      </c>
      <c r="C817" s="13">
        <v>1928495</v>
      </c>
      <c r="D817" s="14" t="s">
        <v>1511</v>
      </c>
      <c r="E817" s="15" t="s">
        <v>10</v>
      </c>
      <c r="F817" s="16" t="s">
        <v>11</v>
      </c>
      <c r="G817" s="17" t="s">
        <v>1512</v>
      </c>
      <c r="H817" s="18" t="s">
        <v>1513</v>
      </c>
      <c r="I817" s="19">
        <v>5504</v>
      </c>
      <c r="J817" s="20">
        <v>100</v>
      </c>
      <c r="K817" s="31"/>
      <c r="L817" s="35"/>
    </row>
    <row r="818" spans="1:12" ht="36" x14ac:dyDescent="0.15">
      <c r="A818" s="11">
        <v>819</v>
      </c>
      <c r="B818" s="21" t="s">
        <v>1441</v>
      </c>
      <c r="C818" s="22">
        <v>1923940</v>
      </c>
      <c r="D818" s="23" t="s">
        <v>1514</v>
      </c>
      <c r="E818" s="24" t="s">
        <v>10</v>
      </c>
      <c r="F818" s="25" t="s">
        <v>571</v>
      </c>
      <c r="G818" s="23" t="s">
        <v>1515</v>
      </c>
      <c r="H818" s="26" t="str">
        <f>"2001/06/25"</f>
        <v>2001/06/25</v>
      </c>
      <c r="I818" s="27">
        <v>2646</v>
      </c>
      <c r="J818" s="28">
        <v>100</v>
      </c>
      <c r="K818" s="32"/>
      <c r="L818" s="35"/>
    </row>
    <row r="819" spans="1:12" ht="24" x14ac:dyDescent="0.15">
      <c r="A819" s="11">
        <v>820</v>
      </c>
      <c r="B819" s="21" t="s">
        <v>1441</v>
      </c>
      <c r="C819" s="22">
        <v>1941852</v>
      </c>
      <c r="D819" s="23" t="s">
        <v>1516</v>
      </c>
      <c r="E819" s="24" t="s">
        <v>10</v>
      </c>
      <c r="F819" s="25"/>
      <c r="G819" s="23" t="s">
        <v>1517</v>
      </c>
      <c r="H819" s="26" t="str">
        <f>"2002/06/21"</f>
        <v>2002/06/21</v>
      </c>
      <c r="I819" s="27">
        <v>2268</v>
      </c>
      <c r="J819" s="28">
        <v>100</v>
      </c>
      <c r="K819" s="32"/>
      <c r="L819" s="35"/>
    </row>
    <row r="820" spans="1:12" ht="48" x14ac:dyDescent="0.15">
      <c r="A820" s="11">
        <v>821</v>
      </c>
      <c r="B820" s="21" t="s">
        <v>1441</v>
      </c>
      <c r="C820" s="22">
        <v>9100003430</v>
      </c>
      <c r="D820" s="23" t="s">
        <v>1518</v>
      </c>
      <c r="E820" s="24" t="s">
        <v>10</v>
      </c>
      <c r="F820" s="25" t="s">
        <v>571</v>
      </c>
      <c r="G820" s="23" t="s">
        <v>1519</v>
      </c>
      <c r="H820" s="26" t="str">
        <f>"1999/07/08"</f>
        <v>1999/07/08</v>
      </c>
      <c r="I820" s="27">
        <v>1</v>
      </c>
      <c r="J820" s="28">
        <v>100</v>
      </c>
      <c r="K820" s="32"/>
      <c r="L820" s="35"/>
    </row>
    <row r="821" spans="1:12" ht="24" x14ac:dyDescent="0.15">
      <c r="A821" s="11">
        <v>822</v>
      </c>
      <c r="B821" s="12" t="s">
        <v>1520</v>
      </c>
      <c r="C821" s="13">
        <v>832557</v>
      </c>
      <c r="D821" s="14" t="s">
        <v>1521</v>
      </c>
      <c r="E821" s="15" t="s">
        <v>10</v>
      </c>
      <c r="F821" s="16" t="s">
        <v>11</v>
      </c>
      <c r="G821" s="17" t="s">
        <v>1522</v>
      </c>
      <c r="H821" s="18" t="s">
        <v>250</v>
      </c>
      <c r="I821" s="19">
        <v>1854</v>
      </c>
      <c r="J821" s="20">
        <v>100</v>
      </c>
      <c r="K821" s="31" t="s">
        <v>26</v>
      </c>
      <c r="L821" s="35"/>
    </row>
    <row r="822" spans="1:12" ht="24" x14ac:dyDescent="0.15">
      <c r="A822" s="11">
        <v>823</v>
      </c>
      <c r="B822" s="12" t="s">
        <v>1520</v>
      </c>
      <c r="C822" s="13">
        <v>832564</v>
      </c>
      <c r="D822" s="14" t="s">
        <v>1523</v>
      </c>
      <c r="E822" s="15" t="s">
        <v>10</v>
      </c>
      <c r="F822" s="16" t="s">
        <v>11</v>
      </c>
      <c r="G822" s="17" t="s">
        <v>1524</v>
      </c>
      <c r="H822" s="18" t="s">
        <v>250</v>
      </c>
      <c r="I822" s="19">
        <v>1854</v>
      </c>
      <c r="J822" s="20">
        <v>100</v>
      </c>
      <c r="K822" s="31" t="s">
        <v>26</v>
      </c>
      <c r="L822" s="35"/>
    </row>
    <row r="823" spans="1:12" ht="24" x14ac:dyDescent="0.15">
      <c r="A823" s="11">
        <v>824</v>
      </c>
      <c r="B823" s="12" t="s">
        <v>1520</v>
      </c>
      <c r="C823" s="13">
        <v>832571</v>
      </c>
      <c r="D823" s="14" t="s">
        <v>1525</v>
      </c>
      <c r="E823" s="15" t="s">
        <v>10</v>
      </c>
      <c r="F823" s="16" t="s">
        <v>11</v>
      </c>
      <c r="G823" s="17" t="s">
        <v>1526</v>
      </c>
      <c r="H823" s="18" t="s">
        <v>250</v>
      </c>
      <c r="I823" s="19">
        <v>2060</v>
      </c>
      <c r="J823" s="20">
        <v>100</v>
      </c>
      <c r="K823" s="31" t="s">
        <v>26</v>
      </c>
      <c r="L823" s="35"/>
    </row>
    <row r="824" spans="1:12" ht="24" x14ac:dyDescent="0.15">
      <c r="A824" s="11">
        <v>825</v>
      </c>
      <c r="B824" s="21" t="s">
        <v>1520</v>
      </c>
      <c r="C824" s="22">
        <v>2646848</v>
      </c>
      <c r="D824" s="23" t="s">
        <v>1527</v>
      </c>
      <c r="E824" s="24" t="s">
        <v>10</v>
      </c>
      <c r="F824" s="25"/>
      <c r="G824" s="23" t="s">
        <v>1528</v>
      </c>
      <c r="H824" s="26" t="str">
        <f>"2003/11/20"</f>
        <v>2003/11/20</v>
      </c>
      <c r="I824" s="27">
        <v>3118</v>
      </c>
      <c r="J824" s="28">
        <v>100</v>
      </c>
      <c r="K824" s="32"/>
      <c r="L824" s="35"/>
    </row>
    <row r="825" spans="1:12" ht="36" x14ac:dyDescent="0.15">
      <c r="A825" s="11">
        <v>826</v>
      </c>
      <c r="B825" s="21" t="s">
        <v>1520</v>
      </c>
      <c r="C825" s="22">
        <v>2906805</v>
      </c>
      <c r="D825" s="23" t="s">
        <v>1529</v>
      </c>
      <c r="E825" s="24" t="s">
        <v>570</v>
      </c>
      <c r="F825" s="25"/>
      <c r="G825" s="23" t="s">
        <v>1530</v>
      </c>
      <c r="H825" s="26" t="str">
        <f>"2006/11/02"</f>
        <v>2006/11/02</v>
      </c>
      <c r="I825" s="27">
        <v>1512</v>
      </c>
      <c r="J825" s="28">
        <v>100</v>
      </c>
      <c r="K825" s="32"/>
      <c r="L825" s="35"/>
    </row>
    <row r="826" spans="1:12" ht="24" x14ac:dyDescent="0.15">
      <c r="A826" s="11">
        <v>827</v>
      </c>
      <c r="B826" s="12" t="s">
        <v>1520</v>
      </c>
      <c r="C826" s="13">
        <v>2511443</v>
      </c>
      <c r="D826" s="14" t="s">
        <v>1531</v>
      </c>
      <c r="E826" s="15" t="s">
        <v>10</v>
      </c>
      <c r="F826" s="16" t="s">
        <v>11</v>
      </c>
      <c r="G826" s="17" t="s">
        <v>1532</v>
      </c>
      <c r="H826" s="18" t="s">
        <v>1533</v>
      </c>
      <c r="I826" s="19">
        <v>2416</v>
      </c>
      <c r="J826" s="20">
        <v>100</v>
      </c>
      <c r="K826" s="31"/>
      <c r="L826" s="35"/>
    </row>
    <row r="827" spans="1:12" ht="24" x14ac:dyDescent="0.15">
      <c r="A827" s="11">
        <v>828</v>
      </c>
      <c r="B827" s="12" t="s">
        <v>1520</v>
      </c>
      <c r="C827" s="13">
        <v>84253</v>
      </c>
      <c r="D827" s="14" t="s">
        <v>1534</v>
      </c>
      <c r="E827" s="15" t="s">
        <v>1535</v>
      </c>
      <c r="F827" s="16" t="s">
        <v>11</v>
      </c>
      <c r="G827" s="17" t="s">
        <v>1536</v>
      </c>
      <c r="H827" s="18" t="s">
        <v>16</v>
      </c>
      <c r="I827" s="19">
        <v>2410</v>
      </c>
      <c r="J827" s="20">
        <v>100</v>
      </c>
      <c r="K827" s="31"/>
      <c r="L827" s="35"/>
    </row>
    <row r="828" spans="1:12" ht="24" x14ac:dyDescent="0.15">
      <c r="A828" s="11">
        <v>829</v>
      </c>
      <c r="B828" s="12" t="s">
        <v>1520</v>
      </c>
      <c r="C828" s="13">
        <v>2045276</v>
      </c>
      <c r="D828" s="14" t="s">
        <v>1537</v>
      </c>
      <c r="E828" s="15" t="s">
        <v>10</v>
      </c>
      <c r="F828" s="16" t="s">
        <v>11</v>
      </c>
      <c r="G828" s="17" t="s">
        <v>1538</v>
      </c>
      <c r="H828" s="18" t="s">
        <v>1539</v>
      </c>
      <c r="I828" s="19">
        <v>7355</v>
      </c>
      <c r="J828" s="20">
        <v>100</v>
      </c>
      <c r="K828" s="31"/>
      <c r="L828" s="35"/>
    </row>
    <row r="829" spans="1:12" ht="24" x14ac:dyDescent="0.15">
      <c r="A829" s="11">
        <v>830</v>
      </c>
      <c r="B829" s="12" t="s">
        <v>1520</v>
      </c>
      <c r="C829" s="13">
        <v>2011790</v>
      </c>
      <c r="D829" s="14" t="s">
        <v>1540</v>
      </c>
      <c r="E829" s="15" t="s">
        <v>10</v>
      </c>
      <c r="F829" s="16" t="s">
        <v>11</v>
      </c>
      <c r="G829" s="17" t="s">
        <v>1541</v>
      </c>
      <c r="H829" s="18" t="s">
        <v>1542</v>
      </c>
      <c r="I829" s="19">
        <v>5080</v>
      </c>
      <c r="J829" s="20">
        <v>100</v>
      </c>
      <c r="K829" s="31"/>
      <c r="L829" s="35"/>
    </row>
    <row r="830" spans="1:12" ht="24" x14ac:dyDescent="0.15">
      <c r="A830" s="11">
        <v>831</v>
      </c>
      <c r="B830" s="21" t="s">
        <v>1520</v>
      </c>
      <c r="C830" s="22">
        <v>2625409</v>
      </c>
      <c r="D830" s="23" t="s">
        <v>1543</v>
      </c>
      <c r="E830" s="24" t="s">
        <v>10</v>
      </c>
      <c r="F830" s="25"/>
      <c r="G830" s="23" t="s">
        <v>1544</v>
      </c>
      <c r="H830" s="26" t="str">
        <f>"2003/04/01"</f>
        <v>2003/04/01</v>
      </c>
      <c r="I830" s="27">
        <v>1795</v>
      </c>
      <c r="J830" s="28">
        <v>100</v>
      </c>
      <c r="K830" s="32"/>
      <c r="L830" s="35"/>
    </row>
    <row r="831" spans="1:12" ht="24" x14ac:dyDescent="0.15">
      <c r="A831" s="11">
        <v>832</v>
      </c>
      <c r="B831" s="21" t="s">
        <v>1520</v>
      </c>
      <c r="C831" s="22">
        <v>2126548</v>
      </c>
      <c r="D831" s="23" t="s">
        <v>1545</v>
      </c>
      <c r="E831" s="24" t="s">
        <v>10</v>
      </c>
      <c r="F831" s="25"/>
      <c r="G831" s="23" t="s">
        <v>1546</v>
      </c>
      <c r="H831" s="26" t="str">
        <f>"2000/01/14"</f>
        <v>2000/01/14</v>
      </c>
      <c r="I831" s="27">
        <v>1701</v>
      </c>
      <c r="J831" s="28">
        <v>100</v>
      </c>
      <c r="K831" s="32"/>
      <c r="L831" s="35"/>
    </row>
    <row r="832" spans="1:12" ht="24" x14ac:dyDescent="0.15">
      <c r="A832" s="11">
        <v>833</v>
      </c>
      <c r="B832" s="12" t="s">
        <v>1520</v>
      </c>
      <c r="C832" s="13">
        <v>3049839</v>
      </c>
      <c r="D832" s="14" t="s">
        <v>1547</v>
      </c>
      <c r="E832" s="15" t="s">
        <v>10</v>
      </c>
      <c r="F832" s="16" t="s">
        <v>11</v>
      </c>
      <c r="G832" s="17" t="s">
        <v>1548</v>
      </c>
      <c r="H832" s="18" t="s">
        <v>1549</v>
      </c>
      <c r="I832" s="19">
        <v>4252</v>
      </c>
      <c r="J832" s="20">
        <v>100</v>
      </c>
      <c r="K832" s="31"/>
      <c r="L832" s="35"/>
    </row>
    <row r="833" spans="1:12" ht="24" x14ac:dyDescent="0.15">
      <c r="A833" s="11">
        <v>834</v>
      </c>
      <c r="B833" s="21" t="s">
        <v>1520</v>
      </c>
      <c r="C833" s="22">
        <v>1323849</v>
      </c>
      <c r="D833" s="23" t="s">
        <v>1550</v>
      </c>
      <c r="E833" s="24" t="s">
        <v>10</v>
      </c>
      <c r="F833" s="25"/>
      <c r="G833" s="23" t="s">
        <v>1551</v>
      </c>
      <c r="H833" s="26" t="str">
        <f>"1996/06/28"</f>
        <v>1996/06/28</v>
      </c>
      <c r="I833" s="27">
        <v>4714</v>
      </c>
      <c r="J833" s="28">
        <v>100</v>
      </c>
      <c r="K833" s="32"/>
      <c r="L833" s="35"/>
    </row>
    <row r="834" spans="1:12" ht="24" x14ac:dyDescent="0.15">
      <c r="A834" s="11">
        <v>835</v>
      </c>
      <c r="B834" s="21" t="s">
        <v>1520</v>
      </c>
      <c r="C834" s="22">
        <v>525664</v>
      </c>
      <c r="D834" s="23" t="s">
        <v>1552</v>
      </c>
      <c r="E834" s="24" t="s">
        <v>10</v>
      </c>
      <c r="F834" s="25"/>
      <c r="G834" s="23" t="s">
        <v>1553</v>
      </c>
      <c r="H834" s="26" t="str">
        <f>"1995/02/07"</f>
        <v>1995/02/07</v>
      </c>
      <c r="I834" s="27">
        <v>2595</v>
      </c>
      <c r="J834" s="28">
        <v>100</v>
      </c>
      <c r="K834" s="32"/>
      <c r="L834" s="35"/>
    </row>
    <row r="835" spans="1:12" ht="36" x14ac:dyDescent="0.15">
      <c r="A835" s="11">
        <v>836</v>
      </c>
      <c r="B835" s="21" t="s">
        <v>1520</v>
      </c>
      <c r="C835" s="22">
        <v>2910727</v>
      </c>
      <c r="D835" s="23" t="s">
        <v>1554</v>
      </c>
      <c r="E835" s="24" t="s">
        <v>1555</v>
      </c>
      <c r="F835" s="25" t="s">
        <v>571</v>
      </c>
      <c r="G835" s="23" t="s">
        <v>1556</v>
      </c>
      <c r="H835" s="26" t="str">
        <f>"2007/02/07"</f>
        <v>2007/02/07</v>
      </c>
      <c r="I835" s="27">
        <v>8820</v>
      </c>
      <c r="J835" s="28">
        <v>100</v>
      </c>
      <c r="K835" s="32"/>
      <c r="L835" s="35"/>
    </row>
    <row r="836" spans="1:12" ht="36" x14ac:dyDescent="0.15">
      <c r="A836" s="11">
        <v>837</v>
      </c>
      <c r="B836" s="12" t="s">
        <v>1557</v>
      </c>
      <c r="C836" s="13">
        <v>2467931</v>
      </c>
      <c r="D836" s="14" t="s">
        <v>1558</v>
      </c>
      <c r="E836" s="15" t="s">
        <v>10</v>
      </c>
      <c r="F836" s="16" t="s">
        <v>11</v>
      </c>
      <c r="G836" s="17" t="s">
        <v>1559</v>
      </c>
      <c r="H836" s="18" t="s">
        <v>1560</v>
      </c>
      <c r="I836" s="19">
        <v>1300</v>
      </c>
      <c r="J836" s="20">
        <v>100</v>
      </c>
      <c r="K836" s="31"/>
      <c r="L836" s="35"/>
    </row>
    <row r="837" spans="1:12" ht="24" x14ac:dyDescent="0.15">
      <c r="A837" s="11">
        <v>838</v>
      </c>
      <c r="B837" s="21" t="s">
        <v>1561</v>
      </c>
      <c r="C837" s="22">
        <v>2104508</v>
      </c>
      <c r="D837" s="23" t="s">
        <v>1562</v>
      </c>
      <c r="E837" s="24" t="s">
        <v>10</v>
      </c>
      <c r="F837" s="25"/>
      <c r="G837" s="23" t="s">
        <v>1563</v>
      </c>
      <c r="H837" s="26" t="str">
        <f>"1999/05/24"</f>
        <v>1999/05/24</v>
      </c>
      <c r="I837" s="27">
        <v>3024</v>
      </c>
      <c r="J837" s="28">
        <v>100</v>
      </c>
      <c r="K837" s="32"/>
      <c r="L837" s="35"/>
    </row>
    <row r="838" spans="1:12" ht="36" x14ac:dyDescent="0.15">
      <c r="A838" s="11">
        <v>839</v>
      </c>
      <c r="B838" s="12" t="s">
        <v>1557</v>
      </c>
      <c r="C838" s="13">
        <v>2121994</v>
      </c>
      <c r="D838" s="14" t="s">
        <v>1564</v>
      </c>
      <c r="E838" s="15" t="s">
        <v>10</v>
      </c>
      <c r="F838" s="16" t="s">
        <v>11</v>
      </c>
      <c r="G838" s="17" t="s">
        <v>1565</v>
      </c>
      <c r="H838" s="18" t="s">
        <v>198</v>
      </c>
      <c r="I838" s="19">
        <v>4536</v>
      </c>
      <c r="J838" s="20">
        <v>100</v>
      </c>
      <c r="K838" s="31"/>
      <c r="L838" s="35"/>
    </row>
    <row r="839" spans="1:12" ht="36" x14ac:dyDescent="0.15">
      <c r="A839" s="11">
        <v>840</v>
      </c>
      <c r="B839" s="12" t="s">
        <v>1557</v>
      </c>
      <c r="C839" s="13">
        <v>2465708</v>
      </c>
      <c r="D839" s="14" t="s">
        <v>1566</v>
      </c>
      <c r="E839" s="15" t="s">
        <v>10</v>
      </c>
      <c r="F839" s="16" t="s">
        <v>11</v>
      </c>
      <c r="G839" s="17" t="s">
        <v>1567</v>
      </c>
      <c r="H839" s="18" t="s">
        <v>1568</v>
      </c>
      <c r="I839" s="19">
        <v>6090</v>
      </c>
      <c r="J839" s="20">
        <v>100</v>
      </c>
      <c r="K839" s="31" t="s">
        <v>26</v>
      </c>
      <c r="L839" s="35"/>
    </row>
    <row r="840" spans="1:12" ht="36" x14ac:dyDescent="0.15">
      <c r="A840" s="11">
        <v>841</v>
      </c>
      <c r="B840" s="12" t="s">
        <v>1557</v>
      </c>
      <c r="C840" s="13">
        <v>2465722</v>
      </c>
      <c r="D840" s="14" t="s">
        <v>1569</v>
      </c>
      <c r="E840" s="15" t="s">
        <v>10</v>
      </c>
      <c r="F840" s="16" t="s">
        <v>11</v>
      </c>
      <c r="G840" s="17" t="s">
        <v>1570</v>
      </c>
      <c r="H840" s="18" t="s">
        <v>1568</v>
      </c>
      <c r="I840" s="19">
        <v>6090</v>
      </c>
      <c r="J840" s="20">
        <v>100</v>
      </c>
      <c r="K840" s="31" t="s">
        <v>26</v>
      </c>
      <c r="L840" s="35"/>
    </row>
    <row r="841" spans="1:12" ht="36" x14ac:dyDescent="0.15">
      <c r="A841" s="11">
        <v>842</v>
      </c>
      <c r="B841" s="12" t="s">
        <v>1557</v>
      </c>
      <c r="C841" s="13">
        <v>2465746</v>
      </c>
      <c r="D841" s="14" t="s">
        <v>1571</v>
      </c>
      <c r="E841" s="15" t="s">
        <v>10</v>
      </c>
      <c r="F841" s="16" t="s">
        <v>11</v>
      </c>
      <c r="G841" s="17" t="s">
        <v>1572</v>
      </c>
      <c r="H841" s="18" t="s">
        <v>1568</v>
      </c>
      <c r="I841" s="19">
        <v>6090</v>
      </c>
      <c r="J841" s="20">
        <v>100</v>
      </c>
      <c r="K841" s="31" t="s">
        <v>26</v>
      </c>
      <c r="L841" s="35"/>
    </row>
    <row r="842" spans="1:12" ht="36" x14ac:dyDescent="0.15">
      <c r="A842" s="11">
        <v>843</v>
      </c>
      <c r="B842" s="12" t="s">
        <v>1557</v>
      </c>
      <c r="C842" s="13">
        <v>2465753</v>
      </c>
      <c r="D842" s="14" t="s">
        <v>1573</v>
      </c>
      <c r="E842" s="15" t="s">
        <v>10</v>
      </c>
      <c r="F842" s="16" t="s">
        <v>11</v>
      </c>
      <c r="G842" s="17" t="s">
        <v>1574</v>
      </c>
      <c r="H842" s="18" t="s">
        <v>1568</v>
      </c>
      <c r="I842" s="19">
        <v>6090</v>
      </c>
      <c r="J842" s="20">
        <v>100</v>
      </c>
      <c r="K842" s="31" t="s">
        <v>26</v>
      </c>
      <c r="L842" s="35"/>
    </row>
    <row r="843" spans="1:12" ht="36" x14ac:dyDescent="0.15">
      <c r="A843" s="11">
        <v>844</v>
      </c>
      <c r="B843" s="12" t="s">
        <v>1557</v>
      </c>
      <c r="C843" s="13">
        <v>2465760</v>
      </c>
      <c r="D843" s="14" t="s">
        <v>1575</v>
      </c>
      <c r="E843" s="15" t="s">
        <v>10</v>
      </c>
      <c r="F843" s="16" t="s">
        <v>11</v>
      </c>
      <c r="G843" s="17" t="s">
        <v>1576</v>
      </c>
      <c r="H843" s="18" t="s">
        <v>1568</v>
      </c>
      <c r="I843" s="19">
        <v>6090</v>
      </c>
      <c r="J843" s="20">
        <v>100</v>
      </c>
      <c r="K843" s="31" t="s">
        <v>26</v>
      </c>
      <c r="L843" s="35"/>
    </row>
    <row r="844" spans="1:12" ht="36" x14ac:dyDescent="0.15">
      <c r="A844" s="11">
        <v>845</v>
      </c>
      <c r="B844" s="12" t="s">
        <v>1557</v>
      </c>
      <c r="C844" s="13">
        <v>2465784</v>
      </c>
      <c r="D844" s="14" t="s">
        <v>1577</v>
      </c>
      <c r="E844" s="15" t="s">
        <v>10</v>
      </c>
      <c r="F844" s="16" t="s">
        <v>11</v>
      </c>
      <c r="G844" s="17" t="s">
        <v>1578</v>
      </c>
      <c r="H844" s="18" t="s">
        <v>1568</v>
      </c>
      <c r="I844" s="19">
        <v>6090</v>
      </c>
      <c r="J844" s="20">
        <v>100</v>
      </c>
      <c r="K844" s="31" t="s">
        <v>26</v>
      </c>
      <c r="L844" s="35"/>
    </row>
    <row r="845" spans="1:12" ht="36" x14ac:dyDescent="0.15">
      <c r="A845" s="11">
        <v>846</v>
      </c>
      <c r="B845" s="12" t="s">
        <v>1557</v>
      </c>
      <c r="C845" s="13">
        <v>2468266</v>
      </c>
      <c r="D845" s="14" t="s">
        <v>1579</v>
      </c>
      <c r="E845" s="15" t="s">
        <v>10</v>
      </c>
      <c r="F845" s="16" t="s">
        <v>11</v>
      </c>
      <c r="G845" s="17" t="s">
        <v>1580</v>
      </c>
      <c r="H845" s="18" t="s">
        <v>1560</v>
      </c>
      <c r="I845" s="19">
        <v>1000</v>
      </c>
      <c r="J845" s="20">
        <v>100</v>
      </c>
      <c r="K845" s="31"/>
      <c r="L845" s="35"/>
    </row>
    <row r="846" spans="1:12" ht="36" x14ac:dyDescent="0.15">
      <c r="A846" s="11">
        <v>847</v>
      </c>
      <c r="B846" s="12" t="s">
        <v>1557</v>
      </c>
      <c r="C846" s="13">
        <v>541039</v>
      </c>
      <c r="D846" s="14" t="s">
        <v>1581</v>
      </c>
      <c r="E846" s="15" t="s">
        <v>10</v>
      </c>
      <c r="F846" s="16" t="s">
        <v>11</v>
      </c>
      <c r="G846" s="17" t="s">
        <v>1582</v>
      </c>
      <c r="H846" s="18" t="s">
        <v>623</v>
      </c>
      <c r="I846" s="19">
        <v>2317</v>
      </c>
      <c r="J846" s="20">
        <v>100</v>
      </c>
      <c r="K846" s="31"/>
      <c r="L846" s="35"/>
    </row>
    <row r="847" spans="1:12" ht="36" x14ac:dyDescent="0.15">
      <c r="A847" s="11">
        <v>848</v>
      </c>
      <c r="B847" s="12" t="s">
        <v>1557</v>
      </c>
      <c r="C847" s="13">
        <v>696630</v>
      </c>
      <c r="D847" s="14" t="s">
        <v>1583</v>
      </c>
      <c r="E847" s="15" t="s">
        <v>10</v>
      </c>
      <c r="F847" s="16" t="s">
        <v>11</v>
      </c>
      <c r="G847" s="17" t="s">
        <v>1584</v>
      </c>
      <c r="H847" s="18" t="s">
        <v>13</v>
      </c>
      <c r="I847" s="19">
        <v>3190</v>
      </c>
      <c r="J847" s="20">
        <v>100</v>
      </c>
      <c r="K847" s="31"/>
      <c r="L847" s="35"/>
    </row>
    <row r="848" spans="1:12" ht="24" x14ac:dyDescent="0.15">
      <c r="A848" s="11">
        <v>849</v>
      </c>
      <c r="B848" s="21" t="s">
        <v>1561</v>
      </c>
      <c r="C848" s="22">
        <v>2141947</v>
      </c>
      <c r="D848" s="23" t="s">
        <v>1585</v>
      </c>
      <c r="E848" s="24" t="s">
        <v>10</v>
      </c>
      <c r="F848" s="25"/>
      <c r="G848" s="23" t="s">
        <v>1586</v>
      </c>
      <c r="H848" s="26" t="str">
        <f>"2000/03/21"</f>
        <v>2000/03/21</v>
      </c>
      <c r="I848" s="27">
        <v>3591</v>
      </c>
      <c r="J848" s="28">
        <v>100</v>
      </c>
      <c r="K848" s="32"/>
      <c r="L848" s="35"/>
    </row>
    <row r="849" spans="1:12" ht="36" x14ac:dyDescent="0.15">
      <c r="A849" s="11">
        <v>850</v>
      </c>
      <c r="B849" s="12" t="s">
        <v>1557</v>
      </c>
      <c r="C849" s="13">
        <v>2465166</v>
      </c>
      <c r="D849" s="14" t="s">
        <v>1587</v>
      </c>
      <c r="E849" s="15" t="s">
        <v>1588</v>
      </c>
      <c r="F849" s="16" t="s">
        <v>11</v>
      </c>
      <c r="G849" s="17" t="s">
        <v>1589</v>
      </c>
      <c r="H849" s="18" t="s">
        <v>713</v>
      </c>
      <c r="I849" s="19">
        <v>2000</v>
      </c>
      <c r="J849" s="20">
        <v>100</v>
      </c>
      <c r="K849" s="31"/>
      <c r="L849" s="35"/>
    </row>
    <row r="850" spans="1:12" ht="24" x14ac:dyDescent="0.15">
      <c r="A850" s="11">
        <v>851</v>
      </c>
      <c r="B850" s="21" t="s">
        <v>1561</v>
      </c>
      <c r="C850" s="22">
        <v>3502723</v>
      </c>
      <c r="D850" s="23" t="s">
        <v>1590</v>
      </c>
      <c r="E850" s="24" t="s">
        <v>10</v>
      </c>
      <c r="F850" s="25"/>
      <c r="G850" s="23" t="s">
        <v>1591</v>
      </c>
      <c r="H850" s="26" t="str">
        <f>"2014/08/04"</f>
        <v>2014/08/04</v>
      </c>
      <c r="I850" s="27">
        <v>1728</v>
      </c>
      <c r="J850" s="28">
        <v>100</v>
      </c>
      <c r="K850" s="32"/>
      <c r="L850" s="35"/>
    </row>
    <row r="851" spans="1:12" ht="24" x14ac:dyDescent="0.15">
      <c r="A851" s="11">
        <v>852</v>
      </c>
      <c r="B851" s="21" t="s">
        <v>1561</v>
      </c>
      <c r="C851" s="22">
        <v>2610382</v>
      </c>
      <c r="D851" s="23" t="s">
        <v>1592</v>
      </c>
      <c r="E851" s="24" t="s">
        <v>10</v>
      </c>
      <c r="F851" s="25"/>
      <c r="G851" s="23" t="s">
        <v>1593</v>
      </c>
      <c r="H851" s="26" t="str">
        <f>"2002/12/10"</f>
        <v>2002/12/10</v>
      </c>
      <c r="I851" s="27">
        <v>1606</v>
      </c>
      <c r="J851" s="28">
        <v>100</v>
      </c>
      <c r="K851" s="32"/>
      <c r="L851" s="35"/>
    </row>
    <row r="852" spans="1:12" ht="36" x14ac:dyDescent="0.15">
      <c r="A852" s="11">
        <v>853</v>
      </c>
      <c r="B852" s="12" t="s">
        <v>1557</v>
      </c>
      <c r="C852" s="13">
        <v>2499987</v>
      </c>
      <c r="D852" s="14" t="s">
        <v>1594</v>
      </c>
      <c r="E852" s="15" t="s">
        <v>10</v>
      </c>
      <c r="F852" s="16" t="s">
        <v>11</v>
      </c>
      <c r="G852" s="17" t="s">
        <v>1595</v>
      </c>
      <c r="H852" s="18" t="s">
        <v>1596</v>
      </c>
      <c r="I852" s="19">
        <v>2268</v>
      </c>
      <c r="J852" s="20">
        <v>100</v>
      </c>
      <c r="K852" s="31"/>
      <c r="L852" s="35"/>
    </row>
    <row r="853" spans="1:12" ht="24" x14ac:dyDescent="0.15">
      <c r="A853" s="11">
        <v>854</v>
      </c>
      <c r="B853" s="21" t="s">
        <v>1561</v>
      </c>
      <c r="C853" s="22">
        <v>2105789</v>
      </c>
      <c r="D853" s="23" t="s">
        <v>1597</v>
      </c>
      <c r="E853" s="24" t="s">
        <v>10</v>
      </c>
      <c r="F853" s="25"/>
      <c r="G853" s="23" t="s">
        <v>1598</v>
      </c>
      <c r="H853" s="26" t="str">
        <f>"1999/05/31"</f>
        <v>1999/05/31</v>
      </c>
      <c r="I853" s="27">
        <v>2268</v>
      </c>
      <c r="J853" s="28">
        <v>100</v>
      </c>
      <c r="K853" s="32"/>
      <c r="L853" s="35"/>
    </row>
    <row r="854" spans="1:12" ht="24" x14ac:dyDescent="0.15">
      <c r="A854" s="11">
        <v>855</v>
      </c>
      <c r="B854" s="21" t="s">
        <v>1561</v>
      </c>
      <c r="C854" s="22">
        <v>493840</v>
      </c>
      <c r="D854" s="23" t="s">
        <v>1599</v>
      </c>
      <c r="E854" s="24" t="s">
        <v>10</v>
      </c>
      <c r="F854" s="25"/>
      <c r="G854" s="23" t="s">
        <v>1600</v>
      </c>
      <c r="H854" s="26" t="str">
        <f>"1994/10/27"</f>
        <v>1994/10/27</v>
      </c>
      <c r="I854" s="27">
        <v>612</v>
      </c>
      <c r="J854" s="28">
        <v>100</v>
      </c>
      <c r="K854" s="32"/>
      <c r="L854" s="35"/>
    </row>
    <row r="855" spans="1:12" ht="24" x14ac:dyDescent="0.15">
      <c r="A855" s="11">
        <v>856</v>
      </c>
      <c r="B855" s="21" t="s">
        <v>1561</v>
      </c>
      <c r="C855" s="22">
        <v>3144404</v>
      </c>
      <c r="D855" s="23" t="s">
        <v>1599</v>
      </c>
      <c r="E855" s="24" t="s">
        <v>10</v>
      </c>
      <c r="F855" s="25"/>
      <c r="G855" s="23" t="s">
        <v>1600</v>
      </c>
      <c r="H855" s="26" t="str">
        <f>"2012/11/10"</f>
        <v>2012/11/10</v>
      </c>
      <c r="I855" s="27">
        <v>543</v>
      </c>
      <c r="J855" s="28">
        <v>100</v>
      </c>
      <c r="K855" s="32"/>
      <c r="L855" s="35"/>
    </row>
    <row r="856" spans="1:12" ht="24" x14ac:dyDescent="0.15">
      <c r="A856" s="11">
        <v>857</v>
      </c>
      <c r="B856" s="21" t="s">
        <v>1561</v>
      </c>
      <c r="C856" s="22">
        <v>3144411</v>
      </c>
      <c r="D856" s="23" t="s">
        <v>1599</v>
      </c>
      <c r="E856" s="24" t="s">
        <v>10</v>
      </c>
      <c r="F856" s="25"/>
      <c r="G856" s="23" t="s">
        <v>1600</v>
      </c>
      <c r="H856" s="26" t="str">
        <f>"2012/11/10"</f>
        <v>2012/11/10</v>
      </c>
      <c r="I856" s="27">
        <v>468</v>
      </c>
      <c r="J856" s="28">
        <v>100</v>
      </c>
      <c r="K856" s="32"/>
      <c r="L856" s="35"/>
    </row>
    <row r="857" spans="1:12" ht="24" x14ac:dyDescent="0.15">
      <c r="A857" s="11">
        <v>858</v>
      </c>
      <c r="B857" s="21" t="s">
        <v>1561</v>
      </c>
      <c r="C857" s="22">
        <v>3144428</v>
      </c>
      <c r="D857" s="23" t="s">
        <v>1599</v>
      </c>
      <c r="E857" s="24" t="s">
        <v>10</v>
      </c>
      <c r="F857" s="25"/>
      <c r="G857" s="23" t="s">
        <v>1600</v>
      </c>
      <c r="H857" s="26" t="str">
        <f>"2012/11/10"</f>
        <v>2012/11/10</v>
      </c>
      <c r="I857" s="27">
        <v>550</v>
      </c>
      <c r="J857" s="28">
        <v>100</v>
      </c>
      <c r="K857" s="32"/>
      <c r="L857" s="35"/>
    </row>
    <row r="858" spans="1:12" ht="24" x14ac:dyDescent="0.15">
      <c r="A858" s="11">
        <v>859</v>
      </c>
      <c r="B858" s="21" t="s">
        <v>1561</v>
      </c>
      <c r="C858" s="22">
        <v>3144435</v>
      </c>
      <c r="D858" s="23" t="s">
        <v>1599</v>
      </c>
      <c r="E858" s="24" t="s">
        <v>10</v>
      </c>
      <c r="F858" s="25"/>
      <c r="G858" s="23" t="s">
        <v>1600</v>
      </c>
      <c r="H858" s="26" t="str">
        <f>"2012/11/10"</f>
        <v>2012/11/10</v>
      </c>
      <c r="I858" s="27">
        <v>342</v>
      </c>
      <c r="J858" s="28">
        <v>100</v>
      </c>
      <c r="K858" s="32"/>
      <c r="L858" s="35"/>
    </row>
    <row r="859" spans="1:12" ht="24" x14ac:dyDescent="0.15">
      <c r="A859" s="11">
        <v>860</v>
      </c>
      <c r="B859" s="21" t="s">
        <v>1561</v>
      </c>
      <c r="C859" s="22">
        <v>3144442</v>
      </c>
      <c r="D859" s="23" t="s">
        <v>1599</v>
      </c>
      <c r="E859" s="24" t="s">
        <v>10</v>
      </c>
      <c r="F859" s="25"/>
      <c r="G859" s="23" t="s">
        <v>1600</v>
      </c>
      <c r="H859" s="26" t="str">
        <f>"2012/11/10"</f>
        <v>2012/11/10</v>
      </c>
      <c r="I859" s="27">
        <v>254</v>
      </c>
      <c r="J859" s="28">
        <v>100</v>
      </c>
      <c r="K859" s="32"/>
      <c r="L859" s="35"/>
    </row>
    <row r="860" spans="1:12" ht="24" x14ac:dyDescent="0.15">
      <c r="A860" s="11">
        <v>861</v>
      </c>
      <c r="B860" s="21" t="s">
        <v>1561</v>
      </c>
      <c r="C860" s="22">
        <v>3144459</v>
      </c>
      <c r="D860" s="23" t="s">
        <v>1599</v>
      </c>
      <c r="E860" s="24" t="s">
        <v>10</v>
      </c>
      <c r="F860" s="25"/>
      <c r="G860" s="23" t="s">
        <v>1600</v>
      </c>
      <c r="H860" s="26" t="str">
        <f>"2012/11/11"</f>
        <v>2012/11/11</v>
      </c>
      <c r="I860" s="27">
        <v>540</v>
      </c>
      <c r="J860" s="28">
        <v>100</v>
      </c>
      <c r="K860" s="32"/>
      <c r="L860" s="35"/>
    </row>
    <row r="861" spans="1:12" ht="24" x14ac:dyDescent="0.15">
      <c r="A861" s="11">
        <v>862</v>
      </c>
      <c r="B861" s="21" t="s">
        <v>1561</v>
      </c>
      <c r="C861" s="22">
        <v>3144466</v>
      </c>
      <c r="D861" s="23" t="s">
        <v>1599</v>
      </c>
      <c r="E861" s="24" t="s">
        <v>10</v>
      </c>
      <c r="F861" s="25"/>
      <c r="G861" s="23" t="s">
        <v>1600</v>
      </c>
      <c r="H861" s="26" t="str">
        <f>"2012/11/11"</f>
        <v>2012/11/11</v>
      </c>
      <c r="I861" s="27">
        <v>330</v>
      </c>
      <c r="J861" s="28">
        <v>100</v>
      </c>
      <c r="K861" s="32"/>
      <c r="L861" s="35"/>
    </row>
    <row r="862" spans="1:12" ht="24" x14ac:dyDescent="0.15">
      <c r="A862" s="11">
        <v>863</v>
      </c>
      <c r="B862" s="21" t="s">
        <v>1561</v>
      </c>
      <c r="C862" s="22">
        <v>3144473</v>
      </c>
      <c r="D862" s="23" t="s">
        <v>1599</v>
      </c>
      <c r="E862" s="24" t="s">
        <v>10</v>
      </c>
      <c r="F862" s="25"/>
      <c r="G862" s="23" t="s">
        <v>1600</v>
      </c>
      <c r="H862" s="26" t="str">
        <f>"2012/11/11"</f>
        <v>2012/11/11</v>
      </c>
      <c r="I862" s="27">
        <v>600</v>
      </c>
      <c r="J862" s="28">
        <v>100</v>
      </c>
      <c r="K862" s="32"/>
      <c r="L862" s="35"/>
    </row>
    <row r="863" spans="1:12" ht="36" x14ac:dyDescent="0.15">
      <c r="A863" s="11">
        <v>864</v>
      </c>
      <c r="B863" s="21" t="s">
        <v>1561</v>
      </c>
      <c r="C863" s="22">
        <v>1397567</v>
      </c>
      <c r="D863" s="23" t="s">
        <v>1601</v>
      </c>
      <c r="E863" s="24" t="s">
        <v>67</v>
      </c>
      <c r="F863" s="25"/>
      <c r="G863" s="23" t="s">
        <v>1602</v>
      </c>
      <c r="H863" s="26" t="str">
        <f>"1998/02/12"</f>
        <v>1998/02/12</v>
      </c>
      <c r="I863" s="27">
        <v>3139</v>
      </c>
      <c r="J863" s="28">
        <v>100</v>
      </c>
      <c r="K863" s="32"/>
      <c r="L863" s="35"/>
    </row>
    <row r="864" spans="1:12" ht="24" x14ac:dyDescent="0.15">
      <c r="A864" s="11">
        <v>865</v>
      </c>
      <c r="B864" s="21" t="s">
        <v>1561</v>
      </c>
      <c r="C864" s="22">
        <v>1339970</v>
      </c>
      <c r="D864" s="23" t="s">
        <v>1603</v>
      </c>
      <c r="E864" s="24" t="s">
        <v>67</v>
      </c>
      <c r="F864" s="25"/>
      <c r="G864" s="23" t="s">
        <v>1604</v>
      </c>
      <c r="H864" s="26" t="str">
        <f>"1996/12/03"</f>
        <v>1996/12/03</v>
      </c>
      <c r="I864" s="27">
        <v>3142</v>
      </c>
      <c r="J864" s="28">
        <v>100</v>
      </c>
      <c r="K864" s="32"/>
      <c r="L864" s="35"/>
    </row>
    <row r="865" spans="1:12" ht="36" x14ac:dyDescent="0.15">
      <c r="A865" s="11">
        <v>866</v>
      </c>
      <c r="B865" s="12" t="s">
        <v>1561</v>
      </c>
      <c r="C865" s="13">
        <v>1327366</v>
      </c>
      <c r="D865" s="14" t="s">
        <v>1605</v>
      </c>
      <c r="E865" s="15" t="s">
        <v>1606</v>
      </c>
      <c r="F865" s="16" t="s">
        <v>11</v>
      </c>
      <c r="G865" s="17" t="s">
        <v>1607</v>
      </c>
      <c r="H865" s="18" t="s">
        <v>1608</v>
      </c>
      <c r="I865" s="19">
        <v>12952</v>
      </c>
      <c r="J865" s="20">
        <v>500</v>
      </c>
      <c r="K865" s="31" t="s">
        <v>26</v>
      </c>
      <c r="L865" s="35"/>
    </row>
    <row r="866" spans="1:12" ht="36" x14ac:dyDescent="0.15">
      <c r="A866" s="11">
        <v>867</v>
      </c>
      <c r="B866" s="12" t="s">
        <v>1561</v>
      </c>
      <c r="C866" s="13">
        <v>1331189</v>
      </c>
      <c r="D866" s="14" t="s">
        <v>1605</v>
      </c>
      <c r="E866" s="15" t="s">
        <v>1606</v>
      </c>
      <c r="F866" s="16" t="s">
        <v>11</v>
      </c>
      <c r="G866" s="17" t="s">
        <v>1607</v>
      </c>
      <c r="H866" s="18" t="s">
        <v>1609</v>
      </c>
      <c r="I866" s="19">
        <v>12637</v>
      </c>
      <c r="J866" s="20">
        <v>500</v>
      </c>
      <c r="K866" s="31" t="s">
        <v>26</v>
      </c>
      <c r="L866" s="35"/>
    </row>
    <row r="867" spans="1:12" ht="36" x14ac:dyDescent="0.15">
      <c r="A867" s="11">
        <v>868</v>
      </c>
      <c r="B867" s="12" t="s">
        <v>1561</v>
      </c>
      <c r="C867" s="13">
        <v>1327373</v>
      </c>
      <c r="D867" s="14" t="s">
        <v>1605</v>
      </c>
      <c r="E867" s="15" t="s">
        <v>1610</v>
      </c>
      <c r="F867" s="16" t="s">
        <v>11</v>
      </c>
      <c r="G867" s="17" t="s">
        <v>1611</v>
      </c>
      <c r="H867" s="18" t="s">
        <v>1608</v>
      </c>
      <c r="I867" s="19">
        <v>12952</v>
      </c>
      <c r="J867" s="20">
        <v>500</v>
      </c>
      <c r="K867" s="31" t="s">
        <v>26</v>
      </c>
      <c r="L867" s="35"/>
    </row>
    <row r="868" spans="1:12" ht="36" x14ac:dyDescent="0.15">
      <c r="A868" s="11">
        <v>869</v>
      </c>
      <c r="B868" s="12" t="s">
        <v>1561</v>
      </c>
      <c r="C868" s="13">
        <v>1331196</v>
      </c>
      <c r="D868" s="14" t="s">
        <v>1605</v>
      </c>
      <c r="E868" s="15" t="s">
        <v>1610</v>
      </c>
      <c r="F868" s="16" t="s">
        <v>11</v>
      </c>
      <c r="G868" s="17" t="s">
        <v>1611</v>
      </c>
      <c r="H868" s="18" t="s">
        <v>1609</v>
      </c>
      <c r="I868" s="19">
        <v>12637</v>
      </c>
      <c r="J868" s="20">
        <v>500</v>
      </c>
      <c r="K868" s="31" t="s">
        <v>26</v>
      </c>
      <c r="L868" s="35"/>
    </row>
    <row r="869" spans="1:12" ht="36" x14ac:dyDescent="0.15">
      <c r="A869" s="11">
        <v>870</v>
      </c>
      <c r="B869" s="12" t="s">
        <v>1561</v>
      </c>
      <c r="C869" s="13">
        <v>1327380</v>
      </c>
      <c r="D869" s="14" t="s">
        <v>1605</v>
      </c>
      <c r="E869" s="15" t="s">
        <v>1612</v>
      </c>
      <c r="F869" s="16" t="s">
        <v>11</v>
      </c>
      <c r="G869" s="17" t="s">
        <v>1613</v>
      </c>
      <c r="H869" s="18" t="s">
        <v>1608</v>
      </c>
      <c r="I869" s="19">
        <v>12953</v>
      </c>
      <c r="J869" s="20">
        <v>500</v>
      </c>
      <c r="K869" s="31" t="s">
        <v>26</v>
      </c>
      <c r="L869" s="35"/>
    </row>
    <row r="870" spans="1:12" ht="36" x14ac:dyDescent="0.15">
      <c r="A870" s="11">
        <v>871</v>
      </c>
      <c r="B870" s="12" t="s">
        <v>1561</v>
      </c>
      <c r="C870" s="13">
        <v>1331202</v>
      </c>
      <c r="D870" s="14" t="s">
        <v>1605</v>
      </c>
      <c r="E870" s="15" t="s">
        <v>1612</v>
      </c>
      <c r="F870" s="16" t="s">
        <v>11</v>
      </c>
      <c r="G870" s="17" t="s">
        <v>1613</v>
      </c>
      <c r="H870" s="18" t="s">
        <v>1609</v>
      </c>
      <c r="I870" s="19">
        <v>12637</v>
      </c>
      <c r="J870" s="20">
        <v>500</v>
      </c>
      <c r="K870" s="31" t="s">
        <v>26</v>
      </c>
      <c r="L870" s="35"/>
    </row>
    <row r="871" spans="1:12" ht="36" x14ac:dyDescent="0.15">
      <c r="A871" s="11">
        <v>872</v>
      </c>
      <c r="B871" s="12" t="s">
        <v>1561</v>
      </c>
      <c r="C871" s="13">
        <v>1327397</v>
      </c>
      <c r="D871" s="14" t="s">
        <v>1605</v>
      </c>
      <c r="E871" s="15" t="s">
        <v>1614</v>
      </c>
      <c r="F871" s="16" t="s">
        <v>11</v>
      </c>
      <c r="G871" s="17" t="s">
        <v>1615</v>
      </c>
      <c r="H871" s="18" t="s">
        <v>1608</v>
      </c>
      <c r="I871" s="19">
        <v>12953</v>
      </c>
      <c r="J871" s="20">
        <v>500</v>
      </c>
      <c r="K871" s="31" t="s">
        <v>26</v>
      </c>
      <c r="L871" s="35"/>
    </row>
    <row r="872" spans="1:12" ht="36" x14ac:dyDescent="0.15">
      <c r="A872" s="11">
        <v>873</v>
      </c>
      <c r="B872" s="12" t="s">
        <v>1561</v>
      </c>
      <c r="C872" s="13">
        <v>1331219</v>
      </c>
      <c r="D872" s="14" t="s">
        <v>1605</v>
      </c>
      <c r="E872" s="15" t="s">
        <v>1614</v>
      </c>
      <c r="F872" s="16" t="s">
        <v>11</v>
      </c>
      <c r="G872" s="17" t="s">
        <v>1615</v>
      </c>
      <c r="H872" s="18" t="s">
        <v>1609</v>
      </c>
      <c r="I872" s="19">
        <v>12638</v>
      </c>
      <c r="J872" s="20">
        <v>500</v>
      </c>
      <c r="K872" s="31" t="s">
        <v>26</v>
      </c>
      <c r="L872" s="35"/>
    </row>
    <row r="873" spans="1:12" ht="24" x14ac:dyDescent="0.15">
      <c r="A873" s="11">
        <v>874</v>
      </c>
      <c r="B873" s="21" t="s">
        <v>1561</v>
      </c>
      <c r="C873" s="22">
        <v>2630953</v>
      </c>
      <c r="D873" s="23" t="s">
        <v>1616</v>
      </c>
      <c r="E873" s="24" t="s">
        <v>10</v>
      </c>
      <c r="F873" s="25"/>
      <c r="G873" s="23" t="s">
        <v>1617</v>
      </c>
      <c r="H873" s="26" t="str">
        <f>"2003/05/20"</f>
        <v>2003/05/20</v>
      </c>
      <c r="I873" s="27">
        <v>2646</v>
      </c>
      <c r="J873" s="28">
        <v>100</v>
      </c>
      <c r="K873" s="32"/>
      <c r="L873" s="35"/>
    </row>
    <row r="874" spans="1:12" ht="36" x14ac:dyDescent="0.15">
      <c r="A874" s="11">
        <v>875</v>
      </c>
      <c r="B874" s="12" t="s">
        <v>1557</v>
      </c>
      <c r="C874" s="13">
        <v>2468181</v>
      </c>
      <c r="D874" s="14" t="s">
        <v>1618</v>
      </c>
      <c r="E874" s="15" t="s">
        <v>1619</v>
      </c>
      <c r="F874" s="16" t="s">
        <v>11</v>
      </c>
      <c r="G874" s="17" t="s">
        <v>1620</v>
      </c>
      <c r="H874" s="18" t="s">
        <v>1560</v>
      </c>
      <c r="I874" s="19">
        <v>7500</v>
      </c>
      <c r="J874" s="20">
        <v>100</v>
      </c>
      <c r="K874" s="31" t="s">
        <v>26</v>
      </c>
      <c r="L874" s="35"/>
    </row>
    <row r="875" spans="1:12" ht="36" x14ac:dyDescent="0.15">
      <c r="A875" s="11">
        <v>876</v>
      </c>
      <c r="B875" s="12" t="s">
        <v>1557</v>
      </c>
      <c r="C875" s="13">
        <v>2468204</v>
      </c>
      <c r="D875" s="14" t="s">
        <v>1618</v>
      </c>
      <c r="E875" s="15" t="s">
        <v>1621</v>
      </c>
      <c r="F875" s="16" t="s">
        <v>11</v>
      </c>
      <c r="G875" s="17" t="s">
        <v>1622</v>
      </c>
      <c r="H875" s="18" t="s">
        <v>1560</v>
      </c>
      <c r="I875" s="19">
        <v>7500</v>
      </c>
      <c r="J875" s="20">
        <v>100</v>
      </c>
      <c r="K875" s="31" t="s">
        <v>26</v>
      </c>
      <c r="L875" s="35"/>
    </row>
    <row r="876" spans="1:12" ht="36" x14ac:dyDescent="0.15">
      <c r="A876" s="11">
        <v>877</v>
      </c>
      <c r="B876" s="21" t="s">
        <v>1561</v>
      </c>
      <c r="C876" s="22">
        <v>1344974</v>
      </c>
      <c r="D876" s="23" t="s">
        <v>1623</v>
      </c>
      <c r="E876" s="24" t="s">
        <v>10</v>
      </c>
      <c r="F876" s="25"/>
      <c r="G876" s="23" t="s">
        <v>1624</v>
      </c>
      <c r="H876" s="26" t="str">
        <f>"1997/01/14"</f>
        <v>1997/01/14</v>
      </c>
      <c r="I876" s="27">
        <v>2701</v>
      </c>
      <c r="J876" s="28">
        <v>100</v>
      </c>
      <c r="K876" s="32"/>
      <c r="L876" s="35"/>
    </row>
    <row r="877" spans="1:12" ht="24" x14ac:dyDescent="0.15">
      <c r="A877" s="11">
        <v>878</v>
      </c>
      <c r="B877" s="21" t="s">
        <v>1561</v>
      </c>
      <c r="C877" s="22">
        <v>1897937</v>
      </c>
      <c r="D877" s="23" t="s">
        <v>1625</v>
      </c>
      <c r="E877" s="24" t="s">
        <v>10</v>
      </c>
      <c r="F877" s="25"/>
      <c r="G877" s="23" t="s">
        <v>1626</v>
      </c>
      <c r="H877" s="26" t="str">
        <f>"1999/03/29"</f>
        <v>1999/03/29</v>
      </c>
      <c r="I877" s="27">
        <v>2116</v>
      </c>
      <c r="J877" s="28">
        <v>100</v>
      </c>
      <c r="K877" s="32"/>
      <c r="L877" s="35"/>
    </row>
    <row r="878" spans="1:12" ht="24" x14ac:dyDescent="0.15">
      <c r="A878" s="11">
        <v>879</v>
      </c>
      <c r="B878" s="21" t="s">
        <v>1561</v>
      </c>
      <c r="C878" s="22">
        <v>2017860</v>
      </c>
      <c r="D878" s="23" t="s">
        <v>1625</v>
      </c>
      <c r="E878" s="24" t="s">
        <v>10</v>
      </c>
      <c r="F878" s="25"/>
      <c r="G878" s="23" t="s">
        <v>1626</v>
      </c>
      <c r="H878" s="26" t="str">
        <f>"1999/08/29"</f>
        <v>1999/08/29</v>
      </c>
      <c r="I878" s="27">
        <v>2116</v>
      </c>
      <c r="J878" s="28">
        <v>100</v>
      </c>
      <c r="K878" s="32"/>
      <c r="L878" s="35"/>
    </row>
    <row r="879" spans="1:12" ht="24" x14ac:dyDescent="0.15">
      <c r="A879" s="11">
        <v>880</v>
      </c>
      <c r="B879" s="21" t="s">
        <v>1561</v>
      </c>
      <c r="C879" s="22">
        <v>3120453</v>
      </c>
      <c r="D879" s="23" t="s">
        <v>1627</v>
      </c>
      <c r="E879" s="24" t="s">
        <v>10</v>
      </c>
      <c r="F879" s="25"/>
      <c r="G879" s="23" t="s">
        <v>1628</v>
      </c>
      <c r="H879" s="26" t="str">
        <f>"2011/01/07"</f>
        <v>2011/01/07</v>
      </c>
      <c r="I879" s="27">
        <v>4441</v>
      </c>
      <c r="J879" s="28">
        <v>100</v>
      </c>
      <c r="K879" s="32"/>
      <c r="L879" s="35"/>
    </row>
    <row r="880" spans="1:12" ht="36" x14ac:dyDescent="0.15">
      <c r="A880" s="11">
        <v>881</v>
      </c>
      <c r="B880" s="12" t="s">
        <v>1557</v>
      </c>
      <c r="C880" s="13">
        <v>2468051</v>
      </c>
      <c r="D880" s="14" t="s">
        <v>1629</v>
      </c>
      <c r="E880" s="15" t="s">
        <v>10</v>
      </c>
      <c r="F880" s="16" t="s">
        <v>11</v>
      </c>
      <c r="G880" s="17" t="s">
        <v>1630</v>
      </c>
      <c r="H880" s="18" t="s">
        <v>1560</v>
      </c>
      <c r="I880" s="19">
        <v>1000</v>
      </c>
      <c r="J880" s="20">
        <v>100</v>
      </c>
      <c r="K880" s="31"/>
      <c r="L880" s="35"/>
    </row>
    <row r="881" spans="1:12" x14ac:dyDescent="0.15">
      <c r="A881" s="11">
        <v>882</v>
      </c>
      <c r="B881" s="21" t="s">
        <v>1631</v>
      </c>
      <c r="C881" s="22">
        <v>1967371</v>
      </c>
      <c r="D881" s="23" t="s">
        <v>1632</v>
      </c>
      <c r="E881" s="24" t="s">
        <v>10</v>
      </c>
      <c r="F881" s="25"/>
      <c r="G881" s="23" t="s">
        <v>1633</v>
      </c>
      <c r="H881" s="26" t="str">
        <f>"2004/05/31"</f>
        <v>2004/05/31</v>
      </c>
      <c r="I881" s="27">
        <v>1090</v>
      </c>
      <c r="J881" s="28">
        <v>100</v>
      </c>
      <c r="K881" s="32"/>
      <c r="L881" s="35"/>
    </row>
    <row r="882" spans="1:12" ht="24" x14ac:dyDescent="0.15">
      <c r="A882" s="11">
        <v>883</v>
      </c>
      <c r="B882" s="21" t="s">
        <v>1631</v>
      </c>
      <c r="C882" s="22">
        <v>1903218</v>
      </c>
      <c r="D882" s="23" t="s">
        <v>1634</v>
      </c>
      <c r="E882" s="24" t="s">
        <v>303</v>
      </c>
      <c r="F882" s="25"/>
      <c r="G882" s="23" t="s">
        <v>1635</v>
      </c>
      <c r="H882" s="26" t="str">
        <f>"1999/03/15"</f>
        <v>1999/03/15</v>
      </c>
      <c r="I882" s="27">
        <v>1418</v>
      </c>
      <c r="J882" s="28">
        <v>100</v>
      </c>
      <c r="K882" s="32"/>
      <c r="L882" s="35"/>
    </row>
    <row r="883" spans="1:12" ht="24" x14ac:dyDescent="0.15">
      <c r="A883" s="11">
        <v>884</v>
      </c>
      <c r="B883" s="21" t="s">
        <v>1631</v>
      </c>
      <c r="C883" s="22">
        <v>1932898</v>
      </c>
      <c r="D883" s="23" t="s">
        <v>1636</v>
      </c>
      <c r="E883" s="24" t="s">
        <v>10</v>
      </c>
      <c r="F883" s="25"/>
      <c r="G883" s="23" t="s">
        <v>1637</v>
      </c>
      <c r="H883" s="26" t="str">
        <f>"2002/02/25"</f>
        <v>2002/02/25</v>
      </c>
      <c r="I883" s="27">
        <v>5040</v>
      </c>
      <c r="J883" s="28">
        <v>100</v>
      </c>
      <c r="K883" s="32"/>
      <c r="L883" s="35"/>
    </row>
    <row r="884" spans="1:12" ht="24" x14ac:dyDescent="0.15">
      <c r="A884" s="11">
        <v>885</v>
      </c>
      <c r="B884" s="21" t="s">
        <v>1631</v>
      </c>
      <c r="C884" s="22">
        <v>1949773</v>
      </c>
      <c r="D884" s="23" t="s">
        <v>1638</v>
      </c>
      <c r="E884" s="24" t="s">
        <v>10</v>
      </c>
      <c r="F884" s="25"/>
      <c r="G884" s="23" t="s">
        <v>1639</v>
      </c>
      <c r="H884" s="26" t="str">
        <f>"2003/06/24"</f>
        <v>2003/06/24</v>
      </c>
      <c r="I884" s="27">
        <v>3149</v>
      </c>
      <c r="J884" s="28">
        <v>100</v>
      </c>
      <c r="K884" s="32"/>
      <c r="L884" s="35"/>
    </row>
    <row r="885" spans="1:12" ht="24" x14ac:dyDescent="0.15">
      <c r="A885" s="11">
        <v>886</v>
      </c>
      <c r="B885" s="21" t="s">
        <v>1631</v>
      </c>
      <c r="C885" s="22">
        <v>1903317</v>
      </c>
      <c r="D885" s="23" t="s">
        <v>1640</v>
      </c>
      <c r="E885" s="24" t="s">
        <v>1641</v>
      </c>
      <c r="F885" s="25" t="s">
        <v>571</v>
      </c>
      <c r="G885" s="23" t="s">
        <v>1642</v>
      </c>
      <c r="H885" s="26" t="str">
        <f>"1999/03/25"</f>
        <v>1999/03/25</v>
      </c>
      <c r="I885" s="27">
        <v>3591</v>
      </c>
      <c r="J885" s="28">
        <v>100</v>
      </c>
      <c r="K885" s="32" t="s">
        <v>26</v>
      </c>
      <c r="L885" s="35"/>
    </row>
    <row r="886" spans="1:12" ht="24" x14ac:dyDescent="0.15">
      <c r="A886" s="11">
        <v>887</v>
      </c>
      <c r="B886" s="21" t="s">
        <v>1631</v>
      </c>
      <c r="C886" s="22">
        <v>1907315</v>
      </c>
      <c r="D886" s="23" t="s">
        <v>1640</v>
      </c>
      <c r="E886" s="24" t="s">
        <v>1643</v>
      </c>
      <c r="F886" s="25" t="s">
        <v>571</v>
      </c>
      <c r="G886" s="23" t="s">
        <v>1644</v>
      </c>
      <c r="H886" s="26" t="str">
        <f>"2000/06/05"</f>
        <v>2000/06/05</v>
      </c>
      <c r="I886" s="27">
        <v>3591</v>
      </c>
      <c r="J886" s="28">
        <v>100</v>
      </c>
      <c r="K886" s="32" t="s">
        <v>26</v>
      </c>
      <c r="L886" s="35"/>
    </row>
    <row r="887" spans="1:12" ht="24" x14ac:dyDescent="0.15">
      <c r="A887" s="11">
        <v>888</v>
      </c>
      <c r="B887" s="21" t="s">
        <v>1631</v>
      </c>
      <c r="C887" s="22">
        <v>1923254</v>
      </c>
      <c r="D887" s="23" t="s">
        <v>1640</v>
      </c>
      <c r="E887" s="24" t="s">
        <v>1645</v>
      </c>
      <c r="F887" s="25" t="s">
        <v>571</v>
      </c>
      <c r="G887" s="23" t="s">
        <v>1646</v>
      </c>
      <c r="H887" s="26" t="str">
        <f>"2001/05/23"</f>
        <v>2001/05/23</v>
      </c>
      <c r="I887" s="27">
        <v>3591</v>
      </c>
      <c r="J887" s="28">
        <v>100</v>
      </c>
      <c r="K887" s="32" t="s">
        <v>26</v>
      </c>
      <c r="L887" s="35"/>
    </row>
    <row r="888" spans="1:12" x14ac:dyDescent="0.15">
      <c r="A888" s="11">
        <v>889</v>
      </c>
      <c r="B888" s="21" t="s">
        <v>1631</v>
      </c>
      <c r="C888" s="22">
        <v>9100007599</v>
      </c>
      <c r="D888" s="23" t="s">
        <v>1647</v>
      </c>
      <c r="E888" s="24" t="s">
        <v>10</v>
      </c>
      <c r="F888" s="25"/>
      <c r="G888" s="23" t="s">
        <v>1648</v>
      </c>
      <c r="H888" s="26" t="str">
        <f>"2011/03/17"</f>
        <v>2011/03/17</v>
      </c>
      <c r="I888" s="27">
        <v>1</v>
      </c>
      <c r="J888" s="28">
        <v>100</v>
      </c>
      <c r="K888" s="32"/>
      <c r="L888" s="35"/>
    </row>
    <row r="889" spans="1:12" ht="24" x14ac:dyDescent="0.15">
      <c r="A889" s="11">
        <v>890</v>
      </c>
      <c r="B889" s="21" t="s">
        <v>1631</v>
      </c>
      <c r="C889" s="22">
        <v>9100006172</v>
      </c>
      <c r="D889" s="23" t="s">
        <v>1649</v>
      </c>
      <c r="E889" s="24" t="s">
        <v>10</v>
      </c>
      <c r="F889" s="25"/>
      <c r="G889" s="23" t="s">
        <v>1650</v>
      </c>
      <c r="H889" s="26" t="str">
        <f>"2011/01/04"</f>
        <v>2011/01/04</v>
      </c>
      <c r="I889" s="27">
        <v>1</v>
      </c>
      <c r="J889" s="28">
        <v>100</v>
      </c>
      <c r="K889" s="32"/>
      <c r="L889" s="35"/>
    </row>
    <row r="890" spans="1:12" ht="24" x14ac:dyDescent="0.15">
      <c r="A890" s="11">
        <v>891</v>
      </c>
      <c r="B890" s="12" t="s">
        <v>1631</v>
      </c>
      <c r="C890" s="13">
        <v>3906842</v>
      </c>
      <c r="D890" s="14" t="s">
        <v>1651</v>
      </c>
      <c r="E890" s="15" t="s">
        <v>10</v>
      </c>
      <c r="F890" s="16" t="s">
        <v>11</v>
      </c>
      <c r="G890" s="17" t="s">
        <v>1652</v>
      </c>
      <c r="H890" s="18" t="s">
        <v>1653</v>
      </c>
      <c r="I890" s="19">
        <v>737</v>
      </c>
      <c r="J890" s="20">
        <v>100</v>
      </c>
      <c r="K890" s="31"/>
      <c r="L890" s="35"/>
    </row>
    <row r="891" spans="1:12" ht="24" x14ac:dyDescent="0.15">
      <c r="A891" s="11">
        <v>892</v>
      </c>
      <c r="B891" s="21" t="s">
        <v>1654</v>
      </c>
      <c r="C891" s="22">
        <v>9100016379</v>
      </c>
      <c r="D891" s="23" t="s">
        <v>1655</v>
      </c>
      <c r="E891" s="24" t="s">
        <v>10</v>
      </c>
      <c r="F891" s="25" t="s">
        <v>943</v>
      </c>
      <c r="G891" s="23" t="s">
        <v>1656</v>
      </c>
      <c r="H891" s="26" t="s">
        <v>1657</v>
      </c>
      <c r="I891" s="27">
        <v>756</v>
      </c>
      <c r="J891" s="28">
        <v>100</v>
      </c>
      <c r="K891" s="32"/>
      <c r="L891" s="35"/>
    </row>
    <row r="892" spans="1:12" ht="24" x14ac:dyDescent="0.15">
      <c r="A892" s="11">
        <v>893</v>
      </c>
      <c r="B892" s="21" t="s">
        <v>1631</v>
      </c>
      <c r="C892" s="22">
        <v>1951868</v>
      </c>
      <c r="D892" s="23" t="s">
        <v>1658</v>
      </c>
      <c r="E892" s="24" t="s">
        <v>10</v>
      </c>
      <c r="F892" s="25"/>
      <c r="G892" s="23" t="s">
        <v>1659</v>
      </c>
      <c r="H892" s="26" t="str">
        <f>"2004/03/04"</f>
        <v>2004/03/04</v>
      </c>
      <c r="I892" s="27">
        <v>3794</v>
      </c>
      <c r="J892" s="28">
        <v>100</v>
      </c>
      <c r="K892" s="32"/>
      <c r="L892" s="35"/>
    </row>
    <row r="893" spans="1:12" ht="36" x14ac:dyDescent="0.15">
      <c r="A893" s="11">
        <v>894</v>
      </c>
      <c r="B893" s="21" t="s">
        <v>1631</v>
      </c>
      <c r="C893" s="22">
        <v>1917550</v>
      </c>
      <c r="D893" s="23" t="s">
        <v>1660</v>
      </c>
      <c r="E893" s="24" t="s">
        <v>67</v>
      </c>
      <c r="F893" s="25"/>
      <c r="G893" s="23" t="s">
        <v>1661</v>
      </c>
      <c r="H893" s="26" t="str">
        <f>"2000/08/08"</f>
        <v>2000/08/08</v>
      </c>
      <c r="I893" s="27">
        <v>3587</v>
      </c>
      <c r="J893" s="28">
        <v>100</v>
      </c>
      <c r="K893" s="32"/>
      <c r="L893" s="35"/>
    </row>
    <row r="894" spans="1:12" ht="24" x14ac:dyDescent="0.15">
      <c r="A894" s="11">
        <v>895</v>
      </c>
      <c r="B894" s="21" t="s">
        <v>1631</v>
      </c>
      <c r="C894" s="22">
        <v>1950243</v>
      </c>
      <c r="D894" s="23" t="s">
        <v>1662</v>
      </c>
      <c r="E894" s="24" t="s">
        <v>10</v>
      </c>
      <c r="F894" s="25"/>
      <c r="G894" s="23" t="s">
        <v>1663</v>
      </c>
      <c r="H894" s="26" t="str">
        <f>"2003/12/02"</f>
        <v>2003/12/02</v>
      </c>
      <c r="I894" s="27">
        <v>2960</v>
      </c>
      <c r="J894" s="28">
        <v>100</v>
      </c>
      <c r="K894" s="32"/>
      <c r="L894" s="35"/>
    </row>
    <row r="895" spans="1:12" ht="36" x14ac:dyDescent="0.15">
      <c r="A895" s="11">
        <v>896</v>
      </c>
      <c r="B895" s="21" t="s">
        <v>1631</v>
      </c>
      <c r="C895" s="22">
        <v>1930399</v>
      </c>
      <c r="D895" s="23" t="s">
        <v>1664</v>
      </c>
      <c r="E895" s="24" t="s">
        <v>67</v>
      </c>
      <c r="F895" s="25"/>
      <c r="G895" s="23" t="s">
        <v>1665</v>
      </c>
      <c r="H895" s="26" t="str">
        <f>"2001/03/30"</f>
        <v>2001/03/30</v>
      </c>
      <c r="I895" s="27">
        <v>2891</v>
      </c>
      <c r="J895" s="28">
        <v>100</v>
      </c>
      <c r="K895" s="32"/>
      <c r="L895" s="35"/>
    </row>
    <row r="896" spans="1:12" ht="24" x14ac:dyDescent="0.15">
      <c r="A896" s="11">
        <v>897</v>
      </c>
      <c r="B896" s="21" t="s">
        <v>1631</v>
      </c>
      <c r="C896" s="22">
        <v>1908015</v>
      </c>
      <c r="D896" s="23" t="s">
        <v>1666</v>
      </c>
      <c r="E896" s="24" t="s">
        <v>10</v>
      </c>
      <c r="F896" s="25"/>
      <c r="G896" s="23" t="s">
        <v>1667</v>
      </c>
      <c r="H896" s="26" t="str">
        <f>"2000/02/01"</f>
        <v>2000/02/01</v>
      </c>
      <c r="I896" s="27">
        <v>1890</v>
      </c>
      <c r="J896" s="28">
        <v>100</v>
      </c>
      <c r="K896" s="32"/>
      <c r="L896" s="35"/>
    </row>
    <row r="897" spans="1:12" ht="36" x14ac:dyDescent="0.15">
      <c r="A897" s="11">
        <v>898</v>
      </c>
      <c r="B897" s="12" t="s">
        <v>1631</v>
      </c>
      <c r="C897" s="13">
        <v>9200004146</v>
      </c>
      <c r="D897" s="14" t="s">
        <v>1668</v>
      </c>
      <c r="E897" s="15" t="s">
        <v>10</v>
      </c>
      <c r="F897" s="16" t="s">
        <v>11</v>
      </c>
      <c r="G897" s="17" t="s">
        <v>1669</v>
      </c>
      <c r="H897" s="18" t="s">
        <v>1670</v>
      </c>
      <c r="I897" s="19">
        <v>20407</v>
      </c>
      <c r="J897" s="20">
        <v>1000</v>
      </c>
      <c r="K897" s="31"/>
      <c r="L897" s="35"/>
    </row>
    <row r="898" spans="1:12" ht="36" x14ac:dyDescent="0.15">
      <c r="A898" s="11">
        <v>899</v>
      </c>
      <c r="B898" s="21" t="s">
        <v>1631</v>
      </c>
      <c r="C898" s="22">
        <v>1930634</v>
      </c>
      <c r="D898" s="23" t="s">
        <v>1671</v>
      </c>
      <c r="E898" s="24" t="s">
        <v>67</v>
      </c>
      <c r="F898" s="25"/>
      <c r="G898" s="23" t="s">
        <v>1672</v>
      </c>
      <c r="H898" s="26" t="str">
        <f>"2001/06/04"</f>
        <v>2001/06/04</v>
      </c>
      <c r="I898" s="27">
        <v>2980</v>
      </c>
      <c r="J898" s="28">
        <v>100</v>
      </c>
      <c r="K898" s="32"/>
      <c r="L898" s="35"/>
    </row>
    <row r="899" spans="1:12" ht="24" x14ac:dyDescent="0.15">
      <c r="A899" s="11">
        <v>900</v>
      </c>
      <c r="B899" s="21" t="s">
        <v>1631</v>
      </c>
      <c r="C899" s="22">
        <v>1936544</v>
      </c>
      <c r="D899" s="23" t="s">
        <v>1673</v>
      </c>
      <c r="E899" s="24" t="s">
        <v>10</v>
      </c>
      <c r="F899" s="25"/>
      <c r="G899" s="23" t="s">
        <v>1674</v>
      </c>
      <c r="H899" s="26" t="str">
        <f>"2003/02/10"</f>
        <v>2003/02/10</v>
      </c>
      <c r="I899" s="27">
        <v>7650</v>
      </c>
      <c r="J899" s="28">
        <v>100</v>
      </c>
      <c r="K899" s="32"/>
      <c r="L899" s="35"/>
    </row>
    <row r="900" spans="1:12" ht="36" x14ac:dyDescent="0.15">
      <c r="A900" s="11">
        <v>901</v>
      </c>
      <c r="B900" s="21" t="s">
        <v>1631</v>
      </c>
      <c r="C900" s="22">
        <v>1939309</v>
      </c>
      <c r="D900" s="23" t="s">
        <v>1675</v>
      </c>
      <c r="E900" s="24" t="s">
        <v>10</v>
      </c>
      <c r="F900" s="25"/>
      <c r="G900" s="23" t="s">
        <v>1676</v>
      </c>
      <c r="H900" s="26" t="str">
        <f>"2003/07/30"</f>
        <v>2003/07/30</v>
      </c>
      <c r="I900" s="27">
        <v>3890</v>
      </c>
      <c r="J900" s="28">
        <v>100</v>
      </c>
      <c r="K900" s="32"/>
      <c r="L900" s="35"/>
    </row>
    <row r="901" spans="1:12" ht="24" x14ac:dyDescent="0.15">
      <c r="A901" s="11">
        <v>902</v>
      </c>
      <c r="B901" s="21" t="s">
        <v>1631</v>
      </c>
      <c r="C901" s="22">
        <v>1931693</v>
      </c>
      <c r="D901" s="23" t="s">
        <v>1677</v>
      </c>
      <c r="E901" s="24" t="s">
        <v>67</v>
      </c>
      <c r="F901" s="25"/>
      <c r="G901" s="23" t="s">
        <v>1678</v>
      </c>
      <c r="H901" s="26" t="str">
        <f>"2001/08/23"</f>
        <v>2001/08/23</v>
      </c>
      <c r="I901" s="27">
        <v>3190</v>
      </c>
      <c r="J901" s="28">
        <v>100</v>
      </c>
      <c r="K901" s="32"/>
      <c r="L901" s="35"/>
    </row>
    <row r="902" spans="1:12" ht="60" x14ac:dyDescent="0.15">
      <c r="A902" s="11">
        <v>903</v>
      </c>
      <c r="B902" s="21" t="s">
        <v>1631</v>
      </c>
      <c r="C902" s="22">
        <v>9200003118</v>
      </c>
      <c r="D902" s="23" t="s">
        <v>1679</v>
      </c>
      <c r="E902" s="24" t="s">
        <v>67</v>
      </c>
      <c r="F902" s="25"/>
      <c r="G902" s="23" t="s">
        <v>1680</v>
      </c>
      <c r="H902" s="26" t="str">
        <f>"2004/03/31"</f>
        <v>2004/03/31</v>
      </c>
      <c r="I902" s="27">
        <v>1</v>
      </c>
      <c r="J902" s="28">
        <v>100</v>
      </c>
      <c r="K902" s="32"/>
      <c r="L902" s="35"/>
    </row>
    <row r="903" spans="1:12" ht="48" x14ac:dyDescent="0.15">
      <c r="A903" s="11">
        <v>904</v>
      </c>
      <c r="B903" s="21" t="s">
        <v>1631</v>
      </c>
      <c r="C903" s="22">
        <v>9200003323</v>
      </c>
      <c r="D903" s="23" t="s">
        <v>1681</v>
      </c>
      <c r="E903" s="24" t="s">
        <v>10</v>
      </c>
      <c r="F903" s="25"/>
      <c r="G903" s="23" t="s">
        <v>1682</v>
      </c>
      <c r="H903" s="26" t="str">
        <f>"2000/03/31"</f>
        <v>2000/03/31</v>
      </c>
      <c r="I903" s="27">
        <v>1</v>
      </c>
      <c r="J903" s="28">
        <v>100</v>
      </c>
      <c r="K903" s="32"/>
      <c r="L903" s="35"/>
    </row>
    <row r="904" spans="1:12" ht="24" x14ac:dyDescent="0.15">
      <c r="A904" s="11">
        <v>905</v>
      </c>
      <c r="B904" s="21" t="s">
        <v>1631</v>
      </c>
      <c r="C904" s="22">
        <v>1967425</v>
      </c>
      <c r="D904" s="23" t="s">
        <v>1683</v>
      </c>
      <c r="E904" s="24" t="s">
        <v>10</v>
      </c>
      <c r="F904" s="25"/>
      <c r="G904" s="23" t="s">
        <v>1684</v>
      </c>
      <c r="H904" s="26" t="str">
        <f>"2003/09/22"</f>
        <v>2003/09/22</v>
      </c>
      <c r="I904" s="27">
        <v>453</v>
      </c>
      <c r="J904" s="28">
        <v>100</v>
      </c>
      <c r="K904" s="32"/>
      <c r="L904" s="35"/>
    </row>
    <row r="905" spans="1:12" ht="24" x14ac:dyDescent="0.15">
      <c r="A905" s="11">
        <v>906</v>
      </c>
      <c r="B905" s="21" t="s">
        <v>1631</v>
      </c>
      <c r="C905" s="22">
        <v>9100007506</v>
      </c>
      <c r="D905" s="23" t="s">
        <v>1685</v>
      </c>
      <c r="E905" s="24" t="s">
        <v>10</v>
      </c>
      <c r="F905" s="25"/>
      <c r="G905" s="23" t="s">
        <v>1686</v>
      </c>
      <c r="H905" s="26" t="str">
        <f>"2011/03/17"</f>
        <v>2011/03/17</v>
      </c>
      <c r="I905" s="27">
        <v>1</v>
      </c>
      <c r="J905" s="28">
        <v>100</v>
      </c>
      <c r="K905" s="32"/>
      <c r="L905" s="35"/>
    </row>
    <row r="906" spans="1:12" ht="24" x14ac:dyDescent="0.15">
      <c r="A906" s="11">
        <v>907</v>
      </c>
      <c r="B906" s="21" t="s">
        <v>1631</v>
      </c>
      <c r="C906" s="22">
        <v>9100008770</v>
      </c>
      <c r="D906" s="23" t="s">
        <v>1687</v>
      </c>
      <c r="E906" s="24" t="s">
        <v>10</v>
      </c>
      <c r="F906" s="25"/>
      <c r="G906" s="23" t="s">
        <v>1688</v>
      </c>
      <c r="H906" s="26" t="str">
        <f>"2011/04/01"</f>
        <v>2011/04/01</v>
      </c>
      <c r="I906" s="27">
        <v>1</v>
      </c>
      <c r="J906" s="28">
        <v>100</v>
      </c>
      <c r="K906" s="32"/>
      <c r="L906" s="35"/>
    </row>
    <row r="907" spans="1:12" ht="24" x14ac:dyDescent="0.15">
      <c r="A907" s="11">
        <v>908</v>
      </c>
      <c r="B907" s="21" t="s">
        <v>1631</v>
      </c>
      <c r="C907" s="22">
        <v>1949858</v>
      </c>
      <c r="D907" s="23" t="s">
        <v>1689</v>
      </c>
      <c r="E907" s="24" t="s">
        <v>10</v>
      </c>
      <c r="F907" s="25"/>
      <c r="G907" s="23" t="s">
        <v>1690</v>
      </c>
      <c r="H907" s="26" t="str">
        <f>"2003/05/30"</f>
        <v>2003/05/30</v>
      </c>
      <c r="I907" s="27">
        <v>1795</v>
      </c>
      <c r="J907" s="28">
        <v>100</v>
      </c>
      <c r="K907" s="32"/>
      <c r="L907" s="35"/>
    </row>
    <row r="908" spans="1:12" ht="36" x14ac:dyDescent="0.15">
      <c r="A908" s="11">
        <v>909</v>
      </c>
      <c r="B908" s="12" t="s">
        <v>1691</v>
      </c>
      <c r="C908" s="13">
        <v>1273441</v>
      </c>
      <c r="D908" s="14" t="s">
        <v>1692</v>
      </c>
      <c r="E908" s="15" t="s">
        <v>67</v>
      </c>
      <c r="F908" s="16" t="s">
        <v>11</v>
      </c>
      <c r="G908" s="17" t="s">
        <v>1693</v>
      </c>
      <c r="H908" s="18" t="s">
        <v>1694</v>
      </c>
      <c r="I908" s="19">
        <v>8250</v>
      </c>
      <c r="J908" s="20">
        <v>100</v>
      </c>
      <c r="K908" s="31"/>
      <c r="L908" s="35"/>
    </row>
    <row r="909" spans="1:12" ht="36" x14ac:dyDescent="0.15">
      <c r="A909" s="11">
        <v>910</v>
      </c>
      <c r="B909" s="12" t="s">
        <v>1691</v>
      </c>
      <c r="C909" s="13">
        <v>877237</v>
      </c>
      <c r="D909" s="14" t="s">
        <v>1695</v>
      </c>
      <c r="E909" s="15" t="s">
        <v>10</v>
      </c>
      <c r="F909" s="16" t="s">
        <v>11</v>
      </c>
      <c r="G909" s="17" t="s">
        <v>1696</v>
      </c>
      <c r="H909" s="18" t="s">
        <v>405</v>
      </c>
      <c r="I909" s="19">
        <v>5330</v>
      </c>
      <c r="J909" s="20">
        <v>100</v>
      </c>
      <c r="K909" s="31"/>
      <c r="L909" s="35"/>
    </row>
    <row r="910" spans="1:12" ht="36" x14ac:dyDescent="0.15">
      <c r="A910" s="11">
        <v>911</v>
      </c>
      <c r="B910" s="21" t="s">
        <v>1691</v>
      </c>
      <c r="C910" s="22">
        <v>781381</v>
      </c>
      <c r="D910" s="23" t="s">
        <v>1697</v>
      </c>
      <c r="E910" s="24" t="s">
        <v>1698</v>
      </c>
      <c r="F910" s="25" t="s">
        <v>571</v>
      </c>
      <c r="G910" s="23" t="s">
        <v>1699</v>
      </c>
      <c r="H910" s="26" t="str">
        <f>"1995/03/31"</f>
        <v>1995/03/31</v>
      </c>
      <c r="I910" s="27">
        <v>12250</v>
      </c>
      <c r="J910" s="28">
        <v>500</v>
      </c>
      <c r="K910" s="32" t="s">
        <v>26</v>
      </c>
      <c r="L910" s="35"/>
    </row>
    <row r="911" spans="1:12" ht="36" x14ac:dyDescent="0.15">
      <c r="A911" s="11">
        <v>912</v>
      </c>
      <c r="B911" s="21" t="s">
        <v>1691</v>
      </c>
      <c r="C911" s="22">
        <v>781398</v>
      </c>
      <c r="D911" s="23" t="s">
        <v>1697</v>
      </c>
      <c r="E911" s="24" t="s">
        <v>1700</v>
      </c>
      <c r="F911" s="25" t="s">
        <v>571</v>
      </c>
      <c r="G911" s="23" t="s">
        <v>1701</v>
      </c>
      <c r="H911" s="26" t="str">
        <f>"1995/03/31"</f>
        <v>1995/03/31</v>
      </c>
      <c r="I911" s="27">
        <v>12249</v>
      </c>
      <c r="J911" s="28">
        <v>500</v>
      </c>
      <c r="K911" s="32" t="s">
        <v>26</v>
      </c>
      <c r="L911" s="35"/>
    </row>
    <row r="912" spans="1:12" ht="24" x14ac:dyDescent="0.15">
      <c r="A912" s="11">
        <v>913</v>
      </c>
      <c r="B912" s="12" t="s">
        <v>1691</v>
      </c>
      <c r="C912" s="13">
        <v>866767</v>
      </c>
      <c r="D912" s="14" t="s">
        <v>1702</v>
      </c>
      <c r="E912" s="15" t="s">
        <v>10</v>
      </c>
      <c r="F912" s="16" t="s">
        <v>11</v>
      </c>
      <c r="G912" s="17" t="s">
        <v>1703</v>
      </c>
      <c r="H912" s="18" t="s">
        <v>469</v>
      </c>
      <c r="I912" s="19">
        <v>10623</v>
      </c>
      <c r="J912" s="20">
        <v>500</v>
      </c>
      <c r="K912" s="31"/>
      <c r="L912" s="35"/>
    </row>
    <row r="913" spans="1:12" ht="48" x14ac:dyDescent="0.15">
      <c r="A913" s="11">
        <v>914</v>
      </c>
      <c r="B913" s="15" t="s">
        <v>1691</v>
      </c>
      <c r="C913" s="13">
        <v>3260357</v>
      </c>
      <c r="D913" s="14" t="s">
        <v>1704</v>
      </c>
      <c r="E913" s="15" t="s">
        <v>10</v>
      </c>
      <c r="F913" s="16" t="s">
        <v>11</v>
      </c>
      <c r="G913" s="17" t="s">
        <v>1705</v>
      </c>
      <c r="H913" s="18" t="s">
        <v>1706</v>
      </c>
      <c r="I913" s="19">
        <v>2457</v>
      </c>
      <c r="J913" s="20">
        <v>100</v>
      </c>
      <c r="K913" s="31"/>
      <c r="L913" s="35"/>
    </row>
    <row r="914" spans="1:12" x14ac:dyDescent="0.15">
      <c r="A914" s="11">
        <v>915</v>
      </c>
      <c r="B914" s="21" t="s">
        <v>1691</v>
      </c>
      <c r="C914" s="22">
        <v>2771076</v>
      </c>
      <c r="D914" s="23" t="s">
        <v>1707</v>
      </c>
      <c r="E914" s="24" t="s">
        <v>10</v>
      </c>
      <c r="F914" s="25"/>
      <c r="G914" s="23" t="s">
        <v>1708</v>
      </c>
      <c r="H914" s="26" t="str">
        <f>"2007/08/16"</f>
        <v>2007/08/16</v>
      </c>
      <c r="I914" s="27">
        <v>1890</v>
      </c>
      <c r="J914" s="28">
        <v>100</v>
      </c>
      <c r="K914" s="32"/>
      <c r="L914" s="35"/>
    </row>
    <row r="915" spans="1:12" ht="24" x14ac:dyDescent="0.15">
      <c r="A915" s="11">
        <v>916</v>
      </c>
      <c r="B915" s="15" t="s">
        <v>1691</v>
      </c>
      <c r="C915" s="13">
        <v>2777177</v>
      </c>
      <c r="D915" s="14" t="s">
        <v>1709</v>
      </c>
      <c r="E915" s="15" t="s">
        <v>10</v>
      </c>
      <c r="F915" s="16" t="s">
        <v>11</v>
      </c>
      <c r="G915" s="17" t="s">
        <v>1710</v>
      </c>
      <c r="H915" s="18" t="s">
        <v>1711</v>
      </c>
      <c r="I915" s="19">
        <v>2268</v>
      </c>
      <c r="J915" s="20">
        <v>100</v>
      </c>
      <c r="K915" s="31"/>
      <c r="L915" s="35"/>
    </row>
    <row r="916" spans="1:12" ht="24" x14ac:dyDescent="0.15">
      <c r="A916" s="11">
        <v>917</v>
      </c>
      <c r="B916" s="21" t="s">
        <v>1691</v>
      </c>
      <c r="C916" s="22">
        <v>2774077</v>
      </c>
      <c r="D916" s="23" t="s">
        <v>1712</v>
      </c>
      <c r="E916" s="24" t="s">
        <v>10</v>
      </c>
      <c r="F916" s="25"/>
      <c r="G916" s="23" t="s">
        <v>1713</v>
      </c>
      <c r="H916" s="26" t="str">
        <f>"2008/02/29"</f>
        <v>2008/02/29</v>
      </c>
      <c r="I916" s="27">
        <v>4063</v>
      </c>
      <c r="J916" s="28">
        <v>100</v>
      </c>
      <c r="K916" s="32"/>
      <c r="L916" s="35"/>
    </row>
    <row r="917" spans="1:12" x14ac:dyDescent="0.15">
      <c r="A917" s="11">
        <v>918</v>
      </c>
      <c r="B917" s="15" t="s">
        <v>1691</v>
      </c>
      <c r="C917" s="13">
        <v>1104783</v>
      </c>
      <c r="D917" s="14" t="s">
        <v>1714</v>
      </c>
      <c r="E917" s="15" t="s">
        <v>10</v>
      </c>
      <c r="F917" s="16" t="s">
        <v>11</v>
      </c>
      <c r="G917" s="17" t="s">
        <v>1715</v>
      </c>
      <c r="H917" s="18" t="s">
        <v>55</v>
      </c>
      <c r="I917" s="19">
        <v>1864</v>
      </c>
      <c r="J917" s="20">
        <v>100</v>
      </c>
      <c r="K917" s="31"/>
      <c r="L917" s="35"/>
    </row>
    <row r="918" spans="1:12" ht="24" x14ac:dyDescent="0.15">
      <c r="A918" s="11">
        <v>919</v>
      </c>
      <c r="B918" s="12" t="s">
        <v>1716</v>
      </c>
      <c r="C918" s="13">
        <v>163200</v>
      </c>
      <c r="D918" s="14" t="s">
        <v>1717</v>
      </c>
      <c r="E918" s="15" t="s">
        <v>10</v>
      </c>
      <c r="F918" s="16" t="s">
        <v>11</v>
      </c>
      <c r="G918" s="17" t="s">
        <v>1718</v>
      </c>
      <c r="H918" s="18" t="s">
        <v>16</v>
      </c>
      <c r="I918" s="19">
        <v>12468</v>
      </c>
      <c r="J918" s="20">
        <v>500</v>
      </c>
      <c r="K918" s="31"/>
      <c r="L918" s="35"/>
    </row>
    <row r="919" spans="1:12" ht="24" x14ac:dyDescent="0.15">
      <c r="A919" s="11">
        <v>920</v>
      </c>
      <c r="B919" s="12" t="s">
        <v>1716</v>
      </c>
      <c r="C919" s="13">
        <v>960915</v>
      </c>
      <c r="D919" s="14" t="s">
        <v>1719</v>
      </c>
      <c r="E919" s="15" t="s">
        <v>10</v>
      </c>
      <c r="F919" s="16" t="s">
        <v>11</v>
      </c>
      <c r="G919" s="17" t="s">
        <v>1720</v>
      </c>
      <c r="H919" s="18" t="s">
        <v>55</v>
      </c>
      <c r="I919" s="19">
        <v>8909</v>
      </c>
      <c r="J919" s="20">
        <v>100</v>
      </c>
      <c r="K919" s="31"/>
      <c r="L919" s="35"/>
    </row>
    <row r="920" spans="1:12" ht="24" x14ac:dyDescent="0.15">
      <c r="A920" s="11">
        <v>921</v>
      </c>
      <c r="B920" s="12" t="s">
        <v>1716</v>
      </c>
      <c r="C920" s="13">
        <v>1792096</v>
      </c>
      <c r="D920" s="14" t="s">
        <v>1721</v>
      </c>
      <c r="E920" s="15" t="s">
        <v>10</v>
      </c>
      <c r="F920" s="16" t="s">
        <v>11</v>
      </c>
      <c r="G920" s="17" t="s">
        <v>1722</v>
      </c>
      <c r="H920" s="18" t="s">
        <v>410</v>
      </c>
      <c r="I920" s="19">
        <v>5601</v>
      </c>
      <c r="J920" s="20">
        <v>100</v>
      </c>
      <c r="K920" s="31"/>
      <c r="L920" s="35"/>
    </row>
    <row r="921" spans="1:12" ht="48" x14ac:dyDescent="0.15">
      <c r="A921" s="11">
        <v>922</v>
      </c>
      <c r="B921" s="12" t="s">
        <v>1716</v>
      </c>
      <c r="C921" s="13">
        <v>1171129</v>
      </c>
      <c r="D921" s="14" t="s">
        <v>1723</v>
      </c>
      <c r="E921" s="15" t="s">
        <v>44</v>
      </c>
      <c r="F921" s="16" t="s">
        <v>11</v>
      </c>
      <c r="G921" s="17" t="s">
        <v>1724</v>
      </c>
      <c r="H921" s="18" t="s">
        <v>55</v>
      </c>
      <c r="I921" s="19">
        <v>13275</v>
      </c>
      <c r="J921" s="20">
        <v>500</v>
      </c>
      <c r="K921" s="31" t="s">
        <v>26</v>
      </c>
      <c r="L921" s="35"/>
    </row>
    <row r="922" spans="1:12" ht="36" x14ac:dyDescent="0.15">
      <c r="A922" s="11">
        <v>923</v>
      </c>
      <c r="B922" s="12" t="s">
        <v>1716</v>
      </c>
      <c r="C922" s="13">
        <v>1171136</v>
      </c>
      <c r="D922" s="14" t="s">
        <v>1725</v>
      </c>
      <c r="E922" s="15" t="s">
        <v>1726</v>
      </c>
      <c r="F922" s="16" t="s">
        <v>11</v>
      </c>
      <c r="G922" s="17" t="s">
        <v>1727</v>
      </c>
      <c r="H922" s="18" t="s">
        <v>55</v>
      </c>
      <c r="I922" s="19">
        <v>13275</v>
      </c>
      <c r="J922" s="20">
        <v>500</v>
      </c>
      <c r="K922" s="31" t="s">
        <v>26</v>
      </c>
      <c r="L922" s="35"/>
    </row>
    <row r="923" spans="1:12" ht="48" x14ac:dyDescent="0.15">
      <c r="A923" s="11">
        <v>924</v>
      </c>
      <c r="B923" s="12" t="s">
        <v>1716</v>
      </c>
      <c r="C923" s="13">
        <v>1173758</v>
      </c>
      <c r="D923" s="14" t="s">
        <v>1728</v>
      </c>
      <c r="E923" s="15" t="s">
        <v>44</v>
      </c>
      <c r="F923" s="16" t="s">
        <v>11</v>
      </c>
      <c r="G923" s="17" t="s">
        <v>1729</v>
      </c>
      <c r="H923" s="18" t="s">
        <v>55</v>
      </c>
      <c r="I923" s="19">
        <v>9009</v>
      </c>
      <c r="J923" s="20">
        <v>100</v>
      </c>
      <c r="K923" s="31" t="s">
        <v>26</v>
      </c>
      <c r="L923" s="35"/>
    </row>
    <row r="924" spans="1:12" x14ac:dyDescent="0.15">
      <c r="A924" s="11">
        <v>925</v>
      </c>
      <c r="B924" s="12" t="s">
        <v>1730</v>
      </c>
      <c r="C924" s="13">
        <v>494106</v>
      </c>
      <c r="D924" s="14" t="s">
        <v>1731</v>
      </c>
      <c r="E924" s="15" t="s">
        <v>10</v>
      </c>
      <c r="F924" s="16" t="s">
        <v>1732</v>
      </c>
      <c r="G924" s="17" t="s">
        <v>1733</v>
      </c>
      <c r="H924" s="18" t="s">
        <v>1734</v>
      </c>
      <c r="I924" s="19">
        <v>38700</v>
      </c>
      <c r="J924" s="20">
        <v>1000</v>
      </c>
      <c r="K924" s="31"/>
      <c r="L924" s="35"/>
    </row>
    <row r="925" spans="1:12" ht="36" x14ac:dyDescent="0.15">
      <c r="A925" s="11">
        <v>926</v>
      </c>
      <c r="B925" s="12" t="s">
        <v>1735</v>
      </c>
      <c r="C925" s="13">
        <v>463775</v>
      </c>
      <c r="D925" s="14" t="s">
        <v>1736</v>
      </c>
      <c r="E925" s="15" t="s">
        <v>10</v>
      </c>
      <c r="F925" s="16" t="s">
        <v>1737</v>
      </c>
      <c r="G925" s="17" t="s">
        <v>1738</v>
      </c>
      <c r="H925" s="18" t="s">
        <v>1739</v>
      </c>
      <c r="I925" s="19">
        <v>1946</v>
      </c>
      <c r="J925" s="20">
        <v>100</v>
      </c>
      <c r="K925" s="31"/>
      <c r="L925" s="35"/>
    </row>
    <row r="926" spans="1:12" ht="36" x14ac:dyDescent="0.15">
      <c r="A926" s="11">
        <v>927</v>
      </c>
      <c r="B926" s="12" t="s">
        <v>1735</v>
      </c>
      <c r="C926" s="13">
        <v>717762</v>
      </c>
      <c r="D926" s="14" t="s">
        <v>1740</v>
      </c>
      <c r="E926" s="15" t="s">
        <v>10</v>
      </c>
      <c r="F926" s="16" t="s">
        <v>1737</v>
      </c>
      <c r="G926" s="17" t="s">
        <v>1741</v>
      </c>
      <c r="H926" s="18" t="s">
        <v>13</v>
      </c>
      <c r="I926" s="19">
        <v>11927</v>
      </c>
      <c r="J926" s="20">
        <v>500</v>
      </c>
      <c r="K926" s="31"/>
      <c r="L926" s="35"/>
    </row>
    <row r="927" spans="1:12" ht="36" x14ac:dyDescent="0.15">
      <c r="A927" s="11">
        <v>928</v>
      </c>
      <c r="B927" s="12" t="s">
        <v>1735</v>
      </c>
      <c r="C927" s="13">
        <v>1569193</v>
      </c>
      <c r="D927" s="14" t="s">
        <v>1742</v>
      </c>
      <c r="E927" s="15" t="s">
        <v>10</v>
      </c>
      <c r="F927" s="16" t="s">
        <v>11</v>
      </c>
      <c r="G927" s="17" t="s">
        <v>1743</v>
      </c>
      <c r="H927" s="18" t="s">
        <v>410</v>
      </c>
      <c r="I927" s="19">
        <v>2510</v>
      </c>
      <c r="J927" s="20">
        <v>100</v>
      </c>
      <c r="K927" s="31"/>
      <c r="L927" s="35"/>
    </row>
    <row r="928" spans="1:12" ht="36" x14ac:dyDescent="0.15">
      <c r="A928" s="11">
        <v>929</v>
      </c>
      <c r="B928" s="12" t="s">
        <v>1735</v>
      </c>
      <c r="C928" s="13">
        <v>2119137</v>
      </c>
      <c r="D928" s="14" t="s">
        <v>1744</v>
      </c>
      <c r="E928" s="15" t="s">
        <v>10</v>
      </c>
      <c r="F928" s="16" t="s">
        <v>11</v>
      </c>
      <c r="G928" s="17" t="s">
        <v>1745</v>
      </c>
      <c r="H928" s="18" t="s">
        <v>1746</v>
      </c>
      <c r="I928" s="19">
        <v>945</v>
      </c>
      <c r="J928" s="20">
        <v>100</v>
      </c>
      <c r="K928" s="31"/>
      <c r="L928" s="35"/>
    </row>
    <row r="929" spans="1:12" ht="36" x14ac:dyDescent="0.15">
      <c r="A929" s="11">
        <v>930</v>
      </c>
      <c r="B929" s="12" t="s">
        <v>1747</v>
      </c>
      <c r="C929" s="13">
        <v>507745</v>
      </c>
      <c r="D929" s="14" t="s">
        <v>1748</v>
      </c>
      <c r="E929" s="15" t="s">
        <v>10</v>
      </c>
      <c r="F929" s="16" t="s">
        <v>1749</v>
      </c>
      <c r="G929" s="17" t="s">
        <v>1750</v>
      </c>
      <c r="H929" s="18" t="s">
        <v>1751</v>
      </c>
      <c r="I929" s="19">
        <v>18489</v>
      </c>
      <c r="J929" s="20">
        <v>500</v>
      </c>
      <c r="K929" s="31"/>
      <c r="L929" s="35"/>
    </row>
    <row r="930" spans="1:12" ht="36" x14ac:dyDescent="0.15">
      <c r="A930" s="11">
        <v>931</v>
      </c>
      <c r="B930" s="12" t="s">
        <v>1747</v>
      </c>
      <c r="C930" s="13">
        <v>1481143</v>
      </c>
      <c r="D930" s="14" t="s">
        <v>1752</v>
      </c>
      <c r="E930" s="15" t="s">
        <v>10</v>
      </c>
      <c r="F930" s="16" t="s">
        <v>1753</v>
      </c>
      <c r="G930" s="17" t="s">
        <v>1754</v>
      </c>
      <c r="H930" s="18" t="s">
        <v>19</v>
      </c>
      <c r="I930" s="19">
        <v>10068</v>
      </c>
      <c r="J930" s="20">
        <v>500</v>
      </c>
      <c r="K930" s="31"/>
      <c r="L930" s="35"/>
    </row>
    <row r="931" spans="1:12" ht="24" x14ac:dyDescent="0.15">
      <c r="A931" s="11">
        <v>932</v>
      </c>
      <c r="B931" s="12" t="s">
        <v>1747</v>
      </c>
      <c r="C931" s="13">
        <v>2270890</v>
      </c>
      <c r="D931" s="14" t="s">
        <v>1755</v>
      </c>
      <c r="E931" s="15" t="s">
        <v>10</v>
      </c>
      <c r="F931" s="16" t="s">
        <v>1749</v>
      </c>
      <c r="G931" s="17" t="s">
        <v>1756</v>
      </c>
      <c r="H931" s="18" t="s">
        <v>1757</v>
      </c>
      <c r="I931" s="19">
        <v>2646</v>
      </c>
      <c r="J931" s="20">
        <v>100</v>
      </c>
      <c r="K931" s="31"/>
      <c r="L931" s="35"/>
    </row>
    <row r="932" spans="1:12" ht="24" x14ac:dyDescent="0.15">
      <c r="A932" s="11">
        <v>933</v>
      </c>
      <c r="B932" s="12" t="s">
        <v>1747</v>
      </c>
      <c r="C932" s="13">
        <v>1569209</v>
      </c>
      <c r="D932" s="14" t="s">
        <v>1758</v>
      </c>
      <c r="E932" s="15" t="s">
        <v>10</v>
      </c>
      <c r="F932" s="16" t="s">
        <v>1749</v>
      </c>
      <c r="G932" s="17" t="s">
        <v>1759</v>
      </c>
      <c r="H932" s="18" t="s">
        <v>410</v>
      </c>
      <c r="I932" s="19">
        <v>2510</v>
      </c>
      <c r="J932" s="20">
        <v>100</v>
      </c>
      <c r="K932" s="31"/>
      <c r="L932" s="35"/>
    </row>
    <row r="933" spans="1:12" ht="24" x14ac:dyDescent="0.15">
      <c r="A933" s="11">
        <v>934</v>
      </c>
      <c r="B933" s="12" t="s">
        <v>1747</v>
      </c>
      <c r="C933" s="13">
        <v>1570595</v>
      </c>
      <c r="D933" s="14" t="s">
        <v>1758</v>
      </c>
      <c r="E933" s="15" t="s">
        <v>10</v>
      </c>
      <c r="F933" s="16" t="s">
        <v>1749</v>
      </c>
      <c r="G933" s="17" t="s">
        <v>1759</v>
      </c>
      <c r="H933" s="18" t="s">
        <v>410</v>
      </c>
      <c r="I933" s="19">
        <v>1255</v>
      </c>
      <c r="J933" s="20">
        <v>100</v>
      </c>
      <c r="K933" s="31"/>
      <c r="L933" s="35"/>
    </row>
    <row r="934" spans="1:12" ht="24" x14ac:dyDescent="0.15">
      <c r="A934" s="11">
        <v>935</v>
      </c>
      <c r="B934" s="21" t="s">
        <v>1747</v>
      </c>
      <c r="C934" s="22">
        <v>1906059</v>
      </c>
      <c r="D934" s="23" t="s">
        <v>1760</v>
      </c>
      <c r="E934" s="24" t="s">
        <v>10</v>
      </c>
      <c r="F934" s="25" t="s">
        <v>571</v>
      </c>
      <c r="G934" s="23" t="s">
        <v>1761</v>
      </c>
      <c r="H934" s="26" t="str">
        <f>"1998/04/01"</f>
        <v>1998/04/01</v>
      </c>
      <c r="I934" s="27">
        <v>1</v>
      </c>
      <c r="J934" s="28">
        <v>100</v>
      </c>
      <c r="K934" s="32"/>
      <c r="L934" s="35"/>
    </row>
    <row r="935" spans="1:12" ht="24" x14ac:dyDescent="0.15">
      <c r="A935" s="11">
        <v>936</v>
      </c>
      <c r="B935" s="21" t="s">
        <v>1747</v>
      </c>
      <c r="C935" s="22">
        <v>9100001627</v>
      </c>
      <c r="D935" s="23" t="s">
        <v>1760</v>
      </c>
      <c r="E935" s="24" t="s">
        <v>10</v>
      </c>
      <c r="F935" s="25" t="s">
        <v>571</v>
      </c>
      <c r="G935" s="23" t="s">
        <v>1761</v>
      </c>
      <c r="H935" s="26" t="str">
        <f>"2005/03/31"</f>
        <v>2005/03/31</v>
      </c>
      <c r="I935" s="27">
        <v>1</v>
      </c>
      <c r="J935" s="28">
        <v>100</v>
      </c>
      <c r="K935" s="32"/>
      <c r="L935" s="35"/>
    </row>
    <row r="936" spans="1:12" x14ac:dyDescent="0.15">
      <c r="A936" s="11">
        <v>937</v>
      </c>
      <c r="B936" s="21" t="s">
        <v>1747</v>
      </c>
      <c r="C936" s="22">
        <v>1964660</v>
      </c>
      <c r="D936" s="23" t="s">
        <v>1762</v>
      </c>
      <c r="E936" s="24" t="s">
        <v>10</v>
      </c>
      <c r="F936" s="25"/>
      <c r="G936" s="23" t="s">
        <v>1763</v>
      </c>
      <c r="H936" s="26" t="str">
        <f>"2004/02/18"</f>
        <v>2004/02/18</v>
      </c>
      <c r="I936" s="27">
        <v>2079</v>
      </c>
      <c r="J936" s="28">
        <v>100</v>
      </c>
      <c r="K936" s="32"/>
      <c r="L936" s="35"/>
    </row>
    <row r="937" spans="1:12" ht="24" x14ac:dyDescent="0.15">
      <c r="A937" s="11">
        <v>938</v>
      </c>
      <c r="B937" s="21" t="s">
        <v>1747</v>
      </c>
      <c r="C937" s="22">
        <v>1049381</v>
      </c>
      <c r="D937" s="23" t="s">
        <v>1764</v>
      </c>
      <c r="E937" s="24" t="s">
        <v>10</v>
      </c>
      <c r="F937" s="25"/>
      <c r="G937" s="23" t="s">
        <v>1765</v>
      </c>
      <c r="H937" s="26" t="str">
        <f>"1996/03/29"</f>
        <v>1996/03/29</v>
      </c>
      <c r="I937" s="27">
        <v>1417</v>
      </c>
      <c r="J937" s="28">
        <v>100</v>
      </c>
      <c r="K937" s="32"/>
      <c r="L937" s="35"/>
    </row>
    <row r="938" spans="1:12" ht="24" x14ac:dyDescent="0.15">
      <c r="A938" s="11">
        <v>939</v>
      </c>
      <c r="B938" s="12" t="s">
        <v>1747</v>
      </c>
      <c r="C938" s="13">
        <v>477246</v>
      </c>
      <c r="D938" s="14" t="s">
        <v>1766</v>
      </c>
      <c r="E938" s="15" t="s">
        <v>10</v>
      </c>
      <c r="F938" s="16" t="s">
        <v>1749</v>
      </c>
      <c r="G938" s="17" t="s">
        <v>1767</v>
      </c>
      <c r="H938" s="18" t="s">
        <v>1768</v>
      </c>
      <c r="I938" s="19">
        <v>900</v>
      </c>
      <c r="J938" s="20">
        <v>100</v>
      </c>
      <c r="K938" s="31"/>
      <c r="L938" s="35"/>
    </row>
    <row r="939" spans="1:12" ht="24" x14ac:dyDescent="0.15">
      <c r="A939" s="11">
        <v>940</v>
      </c>
      <c r="B939" s="21" t="s">
        <v>1769</v>
      </c>
      <c r="C939" s="22">
        <v>547161</v>
      </c>
      <c r="D939" s="23" t="s">
        <v>1770</v>
      </c>
      <c r="E939" s="24" t="s">
        <v>10</v>
      </c>
      <c r="F939" s="25"/>
      <c r="G939" s="23" t="s">
        <v>1771</v>
      </c>
      <c r="H939" s="26" t="str">
        <f>"1995/03/17"</f>
        <v>1995/03/17</v>
      </c>
      <c r="I939" s="27">
        <v>1800</v>
      </c>
      <c r="J939" s="28">
        <v>100</v>
      </c>
      <c r="K939" s="32"/>
      <c r="L939" s="35"/>
    </row>
    <row r="940" spans="1:12" ht="24" x14ac:dyDescent="0.15">
      <c r="A940" s="11">
        <v>941</v>
      </c>
      <c r="B940" s="21" t="s">
        <v>1769</v>
      </c>
      <c r="C940" s="22">
        <v>9100005830</v>
      </c>
      <c r="D940" s="23" t="s">
        <v>1772</v>
      </c>
      <c r="E940" s="24" t="s">
        <v>10</v>
      </c>
      <c r="F940" s="25"/>
      <c r="G940" s="23" t="s">
        <v>1773</v>
      </c>
      <c r="H940" s="26" t="str">
        <f>"2010/12/07"</f>
        <v>2010/12/07</v>
      </c>
      <c r="I940" s="27">
        <v>1</v>
      </c>
      <c r="J940" s="28">
        <v>100</v>
      </c>
      <c r="K940" s="32"/>
      <c r="L940" s="35"/>
    </row>
    <row r="941" spans="1:12" ht="24" x14ac:dyDescent="0.15">
      <c r="A941" s="11">
        <v>942</v>
      </c>
      <c r="B941" s="12" t="s">
        <v>1769</v>
      </c>
      <c r="C941" s="13">
        <v>2862279</v>
      </c>
      <c r="D941" s="14" t="s">
        <v>1774</v>
      </c>
      <c r="E941" s="15" t="s">
        <v>10</v>
      </c>
      <c r="F941" s="16" t="s">
        <v>1749</v>
      </c>
      <c r="G941" s="17" t="s">
        <v>1775</v>
      </c>
      <c r="H941" s="18" t="s">
        <v>1776</v>
      </c>
      <c r="I941" s="19">
        <v>2646</v>
      </c>
      <c r="J941" s="20">
        <v>100</v>
      </c>
      <c r="K941" s="31"/>
      <c r="L941" s="35"/>
    </row>
    <row r="942" spans="1:12" ht="24" x14ac:dyDescent="0.15">
      <c r="A942" s="11">
        <v>943</v>
      </c>
      <c r="B942" s="12" t="s">
        <v>1769</v>
      </c>
      <c r="C942" s="13">
        <v>2839691</v>
      </c>
      <c r="D942" s="14" t="s">
        <v>1777</v>
      </c>
      <c r="E942" s="15" t="s">
        <v>10</v>
      </c>
      <c r="F942" s="16" t="s">
        <v>1749</v>
      </c>
      <c r="G942" s="17" t="s">
        <v>1778</v>
      </c>
      <c r="H942" s="18" t="s">
        <v>1779</v>
      </c>
      <c r="I942" s="19">
        <v>2646</v>
      </c>
      <c r="J942" s="20">
        <v>100</v>
      </c>
      <c r="K942" s="31"/>
      <c r="L942" s="35"/>
    </row>
    <row r="943" spans="1:12" ht="24" x14ac:dyDescent="0.15">
      <c r="A943" s="11">
        <v>944</v>
      </c>
      <c r="B943" s="21" t="s">
        <v>1769</v>
      </c>
      <c r="C943" s="22">
        <v>2688893</v>
      </c>
      <c r="D943" s="23" t="s">
        <v>1780</v>
      </c>
      <c r="E943" s="24" t="s">
        <v>10</v>
      </c>
      <c r="F943" s="25"/>
      <c r="G943" s="23" t="s">
        <v>1781</v>
      </c>
      <c r="H943" s="26" t="str">
        <f>"2005/06/11"</f>
        <v>2005/06/11</v>
      </c>
      <c r="I943" s="27">
        <v>3402</v>
      </c>
      <c r="J943" s="28">
        <v>100</v>
      </c>
      <c r="K943" s="32"/>
      <c r="L943" s="35"/>
    </row>
    <row r="944" spans="1:12" ht="24" x14ac:dyDescent="0.15">
      <c r="A944" s="11">
        <v>945</v>
      </c>
      <c r="B944" s="21" t="s">
        <v>1769</v>
      </c>
      <c r="C944" s="22">
        <v>1621648</v>
      </c>
      <c r="D944" s="23" t="s">
        <v>1782</v>
      </c>
      <c r="E944" s="24" t="s">
        <v>10</v>
      </c>
      <c r="F944" s="25"/>
      <c r="G944" s="23" t="s">
        <v>1783</v>
      </c>
      <c r="H944" s="26" t="str">
        <f>"1995/03/31"</f>
        <v>1995/03/31</v>
      </c>
      <c r="I944" s="27">
        <v>1</v>
      </c>
      <c r="J944" s="28">
        <v>100</v>
      </c>
      <c r="K944" s="32"/>
      <c r="L944" s="35"/>
    </row>
    <row r="945" spans="1:12" ht="24" x14ac:dyDescent="0.15">
      <c r="A945" s="11">
        <v>946</v>
      </c>
      <c r="B945" s="12" t="s">
        <v>1769</v>
      </c>
      <c r="C945" s="13">
        <v>2275413</v>
      </c>
      <c r="D945" s="14" t="s">
        <v>1784</v>
      </c>
      <c r="E945" s="15" t="s">
        <v>10</v>
      </c>
      <c r="F945" s="16" t="s">
        <v>1749</v>
      </c>
      <c r="G945" s="17" t="s">
        <v>1785</v>
      </c>
      <c r="H945" s="18" t="s">
        <v>1786</v>
      </c>
      <c r="I945" s="19">
        <v>2079</v>
      </c>
      <c r="J945" s="20">
        <v>100</v>
      </c>
      <c r="K945" s="31"/>
      <c r="L945" s="35"/>
    </row>
    <row r="946" spans="1:12" ht="24" x14ac:dyDescent="0.15">
      <c r="A946" s="11">
        <v>947</v>
      </c>
      <c r="B946" s="21" t="s">
        <v>1787</v>
      </c>
      <c r="C946" s="22">
        <v>518024</v>
      </c>
      <c r="D946" s="23" t="s">
        <v>1788</v>
      </c>
      <c r="E946" s="24" t="s">
        <v>10</v>
      </c>
      <c r="F946" s="25"/>
      <c r="G946" s="23" t="s">
        <v>1789</v>
      </c>
      <c r="H946" s="26" t="str">
        <f>"1995/01/13"</f>
        <v>1995/01/13</v>
      </c>
      <c r="I946" s="27">
        <v>3522</v>
      </c>
      <c r="J946" s="28">
        <v>100</v>
      </c>
      <c r="K946" s="32"/>
      <c r="L946" s="35"/>
    </row>
    <row r="947" spans="1:12" ht="24" x14ac:dyDescent="0.15">
      <c r="A947" s="11">
        <v>948</v>
      </c>
      <c r="B947" s="21" t="s">
        <v>1787</v>
      </c>
      <c r="C947" s="22">
        <v>682848</v>
      </c>
      <c r="D947" s="23" t="s">
        <v>1788</v>
      </c>
      <c r="E947" s="24" t="s">
        <v>10</v>
      </c>
      <c r="F947" s="25"/>
      <c r="G947" s="23" t="s">
        <v>1789</v>
      </c>
      <c r="H947" s="26" t="str">
        <f>"1995/03/31"</f>
        <v>1995/03/31</v>
      </c>
      <c r="I947" s="27">
        <v>3097</v>
      </c>
      <c r="J947" s="28">
        <v>100</v>
      </c>
      <c r="K947" s="32"/>
      <c r="L947" s="35"/>
    </row>
    <row r="948" spans="1:12" ht="36" x14ac:dyDescent="0.15">
      <c r="A948" s="11">
        <v>949</v>
      </c>
      <c r="B948" s="12" t="s">
        <v>1787</v>
      </c>
      <c r="C948" s="13">
        <v>2006833</v>
      </c>
      <c r="D948" s="14" t="s">
        <v>1790</v>
      </c>
      <c r="E948" s="15" t="s">
        <v>10</v>
      </c>
      <c r="F948" s="16" t="s">
        <v>1749</v>
      </c>
      <c r="G948" s="17" t="s">
        <v>1791</v>
      </c>
      <c r="H948" s="18" t="s">
        <v>1542</v>
      </c>
      <c r="I948" s="19">
        <v>3263</v>
      </c>
      <c r="J948" s="20">
        <v>100</v>
      </c>
      <c r="K948" s="31"/>
      <c r="L948" s="35"/>
    </row>
    <row r="949" spans="1:12" ht="36" x14ac:dyDescent="0.15">
      <c r="A949" s="11">
        <v>950</v>
      </c>
      <c r="B949" s="12" t="s">
        <v>1787</v>
      </c>
      <c r="C949" s="13">
        <v>576765</v>
      </c>
      <c r="D949" s="14" t="s">
        <v>1792</v>
      </c>
      <c r="E949" s="15" t="s">
        <v>10</v>
      </c>
      <c r="F949" s="16" t="s">
        <v>1749</v>
      </c>
      <c r="G949" s="17" t="s">
        <v>1793</v>
      </c>
      <c r="H949" s="18" t="s">
        <v>13</v>
      </c>
      <c r="I949" s="19">
        <v>2344</v>
      </c>
      <c r="J949" s="20">
        <v>100</v>
      </c>
      <c r="K949" s="31"/>
      <c r="L949" s="35"/>
    </row>
    <row r="950" spans="1:12" ht="36" x14ac:dyDescent="0.15">
      <c r="A950" s="11">
        <v>951</v>
      </c>
      <c r="B950" s="12" t="s">
        <v>1787</v>
      </c>
      <c r="C950" s="13">
        <v>2271095</v>
      </c>
      <c r="D950" s="14" t="s">
        <v>1794</v>
      </c>
      <c r="E950" s="15" t="s">
        <v>10</v>
      </c>
      <c r="F950" s="16" t="s">
        <v>1749</v>
      </c>
      <c r="G950" s="17" t="s">
        <v>1795</v>
      </c>
      <c r="H950" s="18" t="s">
        <v>1757</v>
      </c>
      <c r="I950" s="19">
        <v>3213</v>
      </c>
      <c r="J950" s="20">
        <v>100</v>
      </c>
      <c r="K950" s="31"/>
      <c r="L950" s="35"/>
    </row>
    <row r="951" spans="1:12" ht="36" x14ac:dyDescent="0.15">
      <c r="A951" s="11">
        <v>952</v>
      </c>
      <c r="B951" s="12" t="s">
        <v>1787</v>
      </c>
      <c r="C951" s="13">
        <v>967761</v>
      </c>
      <c r="D951" s="14" t="s">
        <v>1796</v>
      </c>
      <c r="E951" s="15" t="s">
        <v>10</v>
      </c>
      <c r="F951" s="16" t="s">
        <v>1749</v>
      </c>
      <c r="G951" s="17" t="s">
        <v>1797</v>
      </c>
      <c r="H951" s="18" t="s">
        <v>1798</v>
      </c>
      <c r="I951" s="19">
        <v>3020</v>
      </c>
      <c r="J951" s="20">
        <v>100</v>
      </c>
      <c r="K951" s="31"/>
      <c r="L951" s="35"/>
    </row>
    <row r="952" spans="1:12" ht="48" x14ac:dyDescent="0.15">
      <c r="A952" s="11">
        <v>953</v>
      </c>
      <c r="B952" s="12" t="s">
        <v>1787</v>
      </c>
      <c r="C952" s="13">
        <v>958271</v>
      </c>
      <c r="D952" s="14" t="s">
        <v>1799</v>
      </c>
      <c r="E952" s="15" t="s">
        <v>10</v>
      </c>
      <c r="F952" s="16" t="s">
        <v>1749</v>
      </c>
      <c r="G952" s="17" t="s">
        <v>1800</v>
      </c>
      <c r="H952" s="18" t="s">
        <v>1801</v>
      </c>
      <c r="I952" s="19">
        <v>3150</v>
      </c>
      <c r="J952" s="20">
        <v>100</v>
      </c>
      <c r="K952" s="31" t="s">
        <v>26</v>
      </c>
      <c r="L952" s="35"/>
    </row>
    <row r="953" spans="1:12" ht="48" x14ac:dyDescent="0.15">
      <c r="A953" s="11">
        <v>954</v>
      </c>
      <c r="B953" s="12" t="s">
        <v>1787</v>
      </c>
      <c r="C953" s="13">
        <v>958295</v>
      </c>
      <c r="D953" s="14" t="s">
        <v>1802</v>
      </c>
      <c r="E953" s="15" t="s">
        <v>10</v>
      </c>
      <c r="F953" s="16" t="s">
        <v>1749</v>
      </c>
      <c r="G953" s="17" t="s">
        <v>1803</v>
      </c>
      <c r="H953" s="18" t="s">
        <v>1801</v>
      </c>
      <c r="I953" s="19">
        <v>3150</v>
      </c>
      <c r="J953" s="20">
        <v>100</v>
      </c>
      <c r="K953" s="31" t="s">
        <v>26</v>
      </c>
      <c r="L953" s="35"/>
    </row>
    <row r="954" spans="1:12" ht="36" x14ac:dyDescent="0.15">
      <c r="A954" s="11">
        <v>955</v>
      </c>
      <c r="B954" s="12" t="s">
        <v>1787</v>
      </c>
      <c r="C954" s="13">
        <v>958318</v>
      </c>
      <c r="D954" s="14" t="s">
        <v>1804</v>
      </c>
      <c r="E954" s="15" t="s">
        <v>10</v>
      </c>
      <c r="F954" s="16" t="s">
        <v>1749</v>
      </c>
      <c r="G954" s="17" t="s">
        <v>1805</v>
      </c>
      <c r="H954" s="18" t="s">
        <v>1801</v>
      </c>
      <c r="I954" s="19">
        <v>3150</v>
      </c>
      <c r="J954" s="20">
        <v>100</v>
      </c>
      <c r="K954" s="31" t="s">
        <v>26</v>
      </c>
      <c r="L954" s="35"/>
    </row>
    <row r="955" spans="1:12" ht="48" x14ac:dyDescent="0.15">
      <c r="A955" s="11">
        <v>956</v>
      </c>
      <c r="B955" s="12" t="s">
        <v>1787</v>
      </c>
      <c r="C955" s="13">
        <v>958325</v>
      </c>
      <c r="D955" s="14" t="s">
        <v>1806</v>
      </c>
      <c r="E955" s="15" t="s">
        <v>10</v>
      </c>
      <c r="F955" s="16" t="s">
        <v>1749</v>
      </c>
      <c r="G955" s="17" t="s">
        <v>1807</v>
      </c>
      <c r="H955" s="18" t="s">
        <v>1801</v>
      </c>
      <c r="I955" s="19">
        <v>3150</v>
      </c>
      <c r="J955" s="20">
        <v>100</v>
      </c>
      <c r="K955" s="31" t="s">
        <v>26</v>
      </c>
      <c r="L955" s="35"/>
    </row>
    <row r="956" spans="1:12" ht="36" x14ac:dyDescent="0.15">
      <c r="A956" s="11">
        <v>957</v>
      </c>
      <c r="B956" s="12" t="s">
        <v>1787</v>
      </c>
      <c r="C956" s="13">
        <v>958356</v>
      </c>
      <c r="D956" s="14" t="s">
        <v>1808</v>
      </c>
      <c r="E956" s="15" t="s">
        <v>10</v>
      </c>
      <c r="F956" s="16" t="s">
        <v>1749</v>
      </c>
      <c r="G956" s="17" t="s">
        <v>1809</v>
      </c>
      <c r="H956" s="18" t="s">
        <v>1801</v>
      </c>
      <c r="I956" s="19">
        <v>3150</v>
      </c>
      <c r="J956" s="20">
        <v>100</v>
      </c>
      <c r="K956" s="31" t="s">
        <v>26</v>
      </c>
      <c r="L956" s="35"/>
    </row>
    <row r="957" spans="1:12" ht="36" x14ac:dyDescent="0.15">
      <c r="A957" s="11">
        <v>958</v>
      </c>
      <c r="B957" s="12" t="s">
        <v>1787</v>
      </c>
      <c r="C957" s="13">
        <v>2271071</v>
      </c>
      <c r="D957" s="14" t="s">
        <v>1810</v>
      </c>
      <c r="E957" s="15" t="s">
        <v>10</v>
      </c>
      <c r="F957" s="16" t="s">
        <v>1749</v>
      </c>
      <c r="G957" s="17" t="s">
        <v>1811</v>
      </c>
      <c r="H957" s="18" t="s">
        <v>1757</v>
      </c>
      <c r="I957" s="19">
        <v>3780</v>
      </c>
      <c r="J957" s="20">
        <v>100</v>
      </c>
      <c r="K957" s="31"/>
      <c r="L957" s="35"/>
    </row>
    <row r="958" spans="1:12" ht="24" x14ac:dyDescent="0.15">
      <c r="A958" s="11">
        <v>959</v>
      </c>
      <c r="B958" s="21" t="s">
        <v>1812</v>
      </c>
      <c r="C958" s="22">
        <v>850674</v>
      </c>
      <c r="D958" s="23" t="s">
        <v>1813</v>
      </c>
      <c r="E958" s="24" t="s">
        <v>10</v>
      </c>
      <c r="F958" s="25"/>
      <c r="G958" s="23" t="s">
        <v>1814</v>
      </c>
      <c r="H958" s="26" t="str">
        <f>"1995/06/16"</f>
        <v>1995/06/16</v>
      </c>
      <c r="I958" s="27">
        <v>1530</v>
      </c>
      <c r="J958" s="28">
        <v>100</v>
      </c>
      <c r="K958" s="32"/>
      <c r="L958" s="35"/>
    </row>
    <row r="959" spans="1:12" ht="24" x14ac:dyDescent="0.15">
      <c r="A959" s="11">
        <v>960</v>
      </c>
      <c r="B959" s="21" t="s">
        <v>1812</v>
      </c>
      <c r="C959" s="22">
        <v>552875</v>
      </c>
      <c r="D959" s="23" t="s">
        <v>1815</v>
      </c>
      <c r="E959" s="24" t="s">
        <v>10</v>
      </c>
      <c r="F959" s="25"/>
      <c r="G959" s="23" t="s">
        <v>1816</v>
      </c>
      <c r="H959" s="26" t="str">
        <f>"1995/03/31"</f>
        <v>1995/03/31</v>
      </c>
      <c r="I959" s="27">
        <v>1530</v>
      </c>
      <c r="J959" s="28">
        <v>100</v>
      </c>
      <c r="K959" s="32"/>
      <c r="L959" s="35"/>
    </row>
    <row r="960" spans="1:12" x14ac:dyDescent="0.15">
      <c r="A960" s="11">
        <v>961</v>
      </c>
      <c r="B960" s="21" t="s">
        <v>1812</v>
      </c>
      <c r="C960" s="22">
        <v>2161471</v>
      </c>
      <c r="D960" s="23" t="s">
        <v>1817</v>
      </c>
      <c r="E960" s="24" t="s">
        <v>10</v>
      </c>
      <c r="F960" s="25"/>
      <c r="G960" s="23" t="s">
        <v>1818</v>
      </c>
      <c r="H960" s="26" t="str">
        <f>"2000/07/10"</f>
        <v>2000/07/10</v>
      </c>
      <c r="I960" s="27">
        <v>1701</v>
      </c>
      <c r="J960" s="28">
        <v>100</v>
      </c>
      <c r="K960" s="32"/>
      <c r="L960" s="35"/>
    </row>
    <row r="961" spans="1:12" ht="24" x14ac:dyDescent="0.15">
      <c r="A961" s="11">
        <v>962</v>
      </c>
      <c r="B961" s="21" t="s">
        <v>1812</v>
      </c>
      <c r="C961" s="22">
        <v>1394245</v>
      </c>
      <c r="D961" s="23" t="s">
        <v>1819</v>
      </c>
      <c r="E961" s="24" t="s">
        <v>10</v>
      </c>
      <c r="F961" s="25"/>
      <c r="G961" s="23" t="s">
        <v>1820</v>
      </c>
      <c r="H961" s="26" t="str">
        <f>"1998/01/28"</f>
        <v>1998/01/28</v>
      </c>
      <c r="I961" s="27">
        <v>2646</v>
      </c>
      <c r="J961" s="28">
        <v>100</v>
      </c>
      <c r="K961" s="32"/>
      <c r="L961" s="35"/>
    </row>
    <row r="962" spans="1:12" ht="24" x14ac:dyDescent="0.15">
      <c r="A962" s="11">
        <v>963</v>
      </c>
      <c r="B962" s="21" t="s">
        <v>1812</v>
      </c>
      <c r="C962" s="22">
        <v>2631424</v>
      </c>
      <c r="D962" s="23" t="s">
        <v>1821</v>
      </c>
      <c r="E962" s="24" t="s">
        <v>10</v>
      </c>
      <c r="F962" s="25"/>
      <c r="G962" s="23" t="s">
        <v>1822</v>
      </c>
      <c r="H962" s="26" t="str">
        <f>"2003/05/22"</f>
        <v>2003/05/22</v>
      </c>
      <c r="I962" s="27">
        <v>4063</v>
      </c>
      <c r="J962" s="28">
        <v>100</v>
      </c>
      <c r="K962" s="32"/>
      <c r="L962" s="35"/>
    </row>
    <row r="963" spans="1:12" ht="24" x14ac:dyDescent="0.15">
      <c r="A963" s="11">
        <v>964</v>
      </c>
      <c r="B963" s="21" t="s">
        <v>1812</v>
      </c>
      <c r="C963" s="22">
        <v>2458120</v>
      </c>
      <c r="D963" s="23" t="s">
        <v>1823</v>
      </c>
      <c r="E963" s="24" t="s">
        <v>10</v>
      </c>
      <c r="F963" s="25"/>
      <c r="G963" s="23" t="s">
        <v>1824</v>
      </c>
      <c r="H963" s="26" t="str">
        <f>"2001/07/31"</f>
        <v>2001/07/31</v>
      </c>
      <c r="I963" s="27">
        <v>4158</v>
      </c>
      <c r="J963" s="28">
        <v>100</v>
      </c>
      <c r="K963" s="32"/>
      <c r="L963" s="35"/>
    </row>
    <row r="964" spans="1:12" ht="36" x14ac:dyDescent="0.15">
      <c r="A964" s="11">
        <v>965</v>
      </c>
      <c r="B964" s="12" t="s">
        <v>1812</v>
      </c>
      <c r="C964" s="13">
        <v>3908686</v>
      </c>
      <c r="D964" s="14" t="s">
        <v>1825</v>
      </c>
      <c r="E964" s="15" t="s">
        <v>10</v>
      </c>
      <c r="F964" s="16" t="s">
        <v>11</v>
      </c>
      <c r="G964" s="17" t="s">
        <v>1826</v>
      </c>
      <c r="H964" s="18" t="s">
        <v>1653</v>
      </c>
      <c r="I964" s="19">
        <v>2268</v>
      </c>
      <c r="J964" s="20">
        <v>100</v>
      </c>
      <c r="K964" s="31"/>
      <c r="L964" s="35"/>
    </row>
    <row r="965" spans="1:12" ht="24" x14ac:dyDescent="0.15">
      <c r="A965" s="11">
        <v>966</v>
      </c>
      <c r="B965" s="21" t="s">
        <v>1812</v>
      </c>
      <c r="C965" s="22">
        <v>1901719</v>
      </c>
      <c r="D965" s="23" t="s">
        <v>1827</v>
      </c>
      <c r="E965" s="24" t="s">
        <v>10</v>
      </c>
      <c r="F965" s="25"/>
      <c r="G965" s="23" t="s">
        <v>1828</v>
      </c>
      <c r="H965" s="26" t="str">
        <f>"1998/09/10"</f>
        <v>1998/09/10</v>
      </c>
      <c r="I965" s="27">
        <v>1258</v>
      </c>
      <c r="J965" s="28">
        <v>100</v>
      </c>
      <c r="K965" s="32"/>
      <c r="L965" s="35"/>
    </row>
    <row r="966" spans="1:12" ht="24" x14ac:dyDescent="0.15">
      <c r="A966" s="11">
        <v>967</v>
      </c>
      <c r="B966" s="21" t="s">
        <v>1829</v>
      </c>
      <c r="C966" s="22">
        <v>2625188</v>
      </c>
      <c r="D966" s="23" t="s">
        <v>1830</v>
      </c>
      <c r="E966" s="24" t="s">
        <v>10</v>
      </c>
      <c r="F966" s="25"/>
      <c r="G966" s="23" t="s">
        <v>1831</v>
      </c>
      <c r="H966" s="26" t="str">
        <f>"2003/03/31"</f>
        <v>2003/03/31</v>
      </c>
      <c r="I966" s="27">
        <v>1606</v>
      </c>
      <c r="J966" s="28">
        <v>100</v>
      </c>
      <c r="K966" s="32"/>
      <c r="L966" s="35"/>
    </row>
    <row r="967" spans="1:12" ht="24" x14ac:dyDescent="0.15">
      <c r="A967" s="11">
        <v>968</v>
      </c>
      <c r="B967" s="21" t="s">
        <v>1829</v>
      </c>
      <c r="C967" s="22">
        <v>1987362</v>
      </c>
      <c r="D967" s="23" t="s">
        <v>1832</v>
      </c>
      <c r="E967" s="24" t="s">
        <v>10</v>
      </c>
      <c r="F967" s="25"/>
      <c r="G967" s="23" t="s">
        <v>1833</v>
      </c>
      <c r="H967" s="26" t="str">
        <f>"2006/04/01"</f>
        <v>2006/04/01</v>
      </c>
      <c r="I967" s="27">
        <v>1</v>
      </c>
      <c r="J967" s="28">
        <v>100</v>
      </c>
      <c r="K967" s="32"/>
      <c r="L967" s="35"/>
    </row>
    <row r="968" spans="1:12" ht="24" x14ac:dyDescent="0.15">
      <c r="A968" s="11">
        <v>969</v>
      </c>
      <c r="B968" s="21" t="s">
        <v>1829</v>
      </c>
      <c r="C968" s="22">
        <v>9100002433</v>
      </c>
      <c r="D968" s="23" t="s">
        <v>1834</v>
      </c>
      <c r="E968" s="24" t="s">
        <v>10</v>
      </c>
      <c r="F968" s="25"/>
      <c r="G968" s="23" t="s">
        <v>1835</v>
      </c>
      <c r="H968" s="26" t="str">
        <f>"1999/07/15"</f>
        <v>1999/07/15</v>
      </c>
      <c r="I968" s="27">
        <v>1680</v>
      </c>
      <c r="J968" s="28">
        <v>100</v>
      </c>
      <c r="K968" s="32"/>
      <c r="L968" s="35"/>
    </row>
    <row r="969" spans="1:12" ht="24" x14ac:dyDescent="0.15">
      <c r="A969" s="11">
        <v>970</v>
      </c>
      <c r="B969" s="12" t="s">
        <v>1829</v>
      </c>
      <c r="C969" s="13">
        <v>604246</v>
      </c>
      <c r="D969" s="14" t="s">
        <v>1836</v>
      </c>
      <c r="E969" s="15" t="s">
        <v>10</v>
      </c>
      <c r="F969" s="16" t="s">
        <v>11</v>
      </c>
      <c r="G969" s="17" t="s">
        <v>1837</v>
      </c>
      <c r="H969" s="18" t="s">
        <v>13</v>
      </c>
      <c r="I969" s="19">
        <v>1991</v>
      </c>
      <c r="J969" s="20">
        <v>100</v>
      </c>
      <c r="K969" s="31"/>
      <c r="L969" s="35"/>
    </row>
    <row r="970" spans="1:12" ht="24" x14ac:dyDescent="0.15">
      <c r="A970" s="11">
        <v>971</v>
      </c>
      <c r="B970" s="12" t="s">
        <v>1829</v>
      </c>
      <c r="C970" s="13">
        <v>539302</v>
      </c>
      <c r="D970" s="14" t="s">
        <v>1838</v>
      </c>
      <c r="E970" s="15" t="s">
        <v>10</v>
      </c>
      <c r="F970" s="16" t="s">
        <v>11</v>
      </c>
      <c r="G970" s="17" t="s">
        <v>1839</v>
      </c>
      <c r="H970" s="18" t="s">
        <v>1840</v>
      </c>
      <c r="I970" s="19">
        <v>2457</v>
      </c>
      <c r="J970" s="20">
        <v>100</v>
      </c>
      <c r="K970" s="31"/>
      <c r="L970" s="35"/>
    </row>
    <row r="971" spans="1:12" ht="24" x14ac:dyDescent="0.15">
      <c r="A971" s="11">
        <v>972</v>
      </c>
      <c r="B971" s="12" t="s">
        <v>1829</v>
      </c>
      <c r="C971" s="13">
        <v>1680430</v>
      </c>
      <c r="D971" s="14" t="s">
        <v>1841</v>
      </c>
      <c r="E971" s="15" t="s">
        <v>10</v>
      </c>
      <c r="F971" s="16" t="s">
        <v>11</v>
      </c>
      <c r="G971" s="17" t="s">
        <v>1842</v>
      </c>
      <c r="H971" s="18" t="s">
        <v>1843</v>
      </c>
      <c r="I971" s="19">
        <v>2660</v>
      </c>
      <c r="J971" s="20">
        <v>100</v>
      </c>
      <c r="K971" s="31"/>
      <c r="L971" s="35"/>
    </row>
    <row r="972" spans="1:12" ht="60" x14ac:dyDescent="0.15">
      <c r="A972" s="11">
        <v>973</v>
      </c>
      <c r="B972" s="12" t="s">
        <v>1829</v>
      </c>
      <c r="C972" s="13">
        <v>1276183</v>
      </c>
      <c r="D972" s="14" t="s">
        <v>1844</v>
      </c>
      <c r="E972" s="15" t="s">
        <v>1845</v>
      </c>
      <c r="F972" s="16" t="s">
        <v>11</v>
      </c>
      <c r="G972" s="17" t="s">
        <v>1846</v>
      </c>
      <c r="H972" s="18" t="s">
        <v>504</v>
      </c>
      <c r="I972" s="19">
        <v>5135</v>
      </c>
      <c r="J972" s="20">
        <v>100</v>
      </c>
      <c r="K972" s="31"/>
      <c r="L972" s="35"/>
    </row>
    <row r="973" spans="1:12" ht="24" x14ac:dyDescent="0.15">
      <c r="A973" s="11">
        <v>974</v>
      </c>
      <c r="B973" s="12" t="s">
        <v>1829</v>
      </c>
      <c r="C973" s="13">
        <v>2285511</v>
      </c>
      <c r="D973" s="14" t="s">
        <v>1847</v>
      </c>
      <c r="E973" s="15" t="s">
        <v>10</v>
      </c>
      <c r="F973" s="16" t="s">
        <v>11</v>
      </c>
      <c r="G973" s="17" t="s">
        <v>1848</v>
      </c>
      <c r="H973" s="18" t="s">
        <v>1849</v>
      </c>
      <c r="I973" s="19">
        <v>2646</v>
      </c>
      <c r="J973" s="20">
        <v>100</v>
      </c>
      <c r="K973" s="31"/>
      <c r="L973" s="35"/>
    </row>
    <row r="974" spans="1:12" ht="36" x14ac:dyDescent="0.15">
      <c r="A974" s="11">
        <v>975</v>
      </c>
      <c r="B974" s="21" t="s">
        <v>1829</v>
      </c>
      <c r="C974" s="22">
        <v>2445397</v>
      </c>
      <c r="D974" s="23" t="s">
        <v>1850</v>
      </c>
      <c r="E974" s="24" t="s">
        <v>10</v>
      </c>
      <c r="F974" s="25"/>
      <c r="G974" s="23" t="s">
        <v>1851</v>
      </c>
      <c r="H974" s="26" t="str">
        <f>"2002/03/29"</f>
        <v>2002/03/29</v>
      </c>
      <c r="I974" s="27">
        <v>1394</v>
      </c>
      <c r="J974" s="28">
        <v>100</v>
      </c>
      <c r="K974" s="32"/>
      <c r="L974" s="35"/>
    </row>
    <row r="975" spans="1:12" ht="24" x14ac:dyDescent="0.15">
      <c r="A975" s="11">
        <v>976</v>
      </c>
      <c r="B975" s="12" t="s">
        <v>1829</v>
      </c>
      <c r="C975" s="13">
        <v>2252094</v>
      </c>
      <c r="D975" s="14" t="s">
        <v>1852</v>
      </c>
      <c r="E975" s="15" t="s">
        <v>10</v>
      </c>
      <c r="F975" s="16" t="s">
        <v>11</v>
      </c>
      <c r="G975" s="17" t="s">
        <v>1853</v>
      </c>
      <c r="H975" s="18" t="s">
        <v>1854</v>
      </c>
      <c r="I975" s="19">
        <v>2268</v>
      </c>
      <c r="J975" s="20">
        <v>100</v>
      </c>
      <c r="K975" s="31"/>
      <c r="L975" s="35"/>
    </row>
    <row r="976" spans="1:12" ht="24" x14ac:dyDescent="0.15">
      <c r="A976" s="11">
        <v>977</v>
      </c>
      <c r="B976" s="12" t="s">
        <v>1829</v>
      </c>
      <c r="C976" s="13">
        <v>1277838</v>
      </c>
      <c r="D976" s="14" t="s">
        <v>1855</v>
      </c>
      <c r="E976" s="15" t="s">
        <v>10</v>
      </c>
      <c r="F976" s="16" t="s">
        <v>11</v>
      </c>
      <c r="G976" s="17" t="s">
        <v>1856</v>
      </c>
      <c r="H976" s="18" t="s">
        <v>1857</v>
      </c>
      <c r="I976" s="19">
        <v>4230</v>
      </c>
      <c r="J976" s="20">
        <v>100</v>
      </c>
      <c r="K976" s="31"/>
      <c r="L976" s="35"/>
    </row>
    <row r="977" spans="1:12" ht="36" x14ac:dyDescent="0.15">
      <c r="A977" s="11">
        <v>978</v>
      </c>
      <c r="B977" s="12" t="s">
        <v>1829</v>
      </c>
      <c r="C977" s="13">
        <v>1698626</v>
      </c>
      <c r="D977" s="14" t="s">
        <v>1858</v>
      </c>
      <c r="E977" s="15" t="s">
        <v>10</v>
      </c>
      <c r="F977" s="16" t="s">
        <v>11</v>
      </c>
      <c r="G977" s="17" t="s">
        <v>1859</v>
      </c>
      <c r="H977" s="18" t="s">
        <v>1860</v>
      </c>
      <c r="I977" s="19">
        <v>4403</v>
      </c>
      <c r="J977" s="20">
        <v>100</v>
      </c>
      <c r="K977" s="31"/>
      <c r="L977" s="35"/>
    </row>
    <row r="978" spans="1:12" ht="24" x14ac:dyDescent="0.15">
      <c r="A978" s="11">
        <v>979</v>
      </c>
      <c r="B978" s="21" t="s">
        <v>1829</v>
      </c>
      <c r="C978" s="22">
        <v>480451</v>
      </c>
      <c r="D978" s="23" t="s">
        <v>1861</v>
      </c>
      <c r="E978" s="24" t="s">
        <v>10</v>
      </c>
      <c r="F978" s="25"/>
      <c r="G978" s="23" t="s">
        <v>1862</v>
      </c>
      <c r="H978" s="26" t="str">
        <f>"1994/09/11"</f>
        <v>1994/09/11</v>
      </c>
      <c r="I978" s="27">
        <v>2430</v>
      </c>
      <c r="J978" s="28">
        <v>100</v>
      </c>
      <c r="K978" s="32"/>
      <c r="L978" s="35"/>
    </row>
    <row r="979" spans="1:12" ht="24" x14ac:dyDescent="0.15">
      <c r="A979" s="11">
        <v>980</v>
      </c>
      <c r="B979" s="21" t="s">
        <v>1829</v>
      </c>
      <c r="C979" s="22">
        <v>539661</v>
      </c>
      <c r="D979" s="23" t="s">
        <v>1861</v>
      </c>
      <c r="E979" s="24" t="s">
        <v>10</v>
      </c>
      <c r="F979" s="25"/>
      <c r="G979" s="23" t="s">
        <v>1862</v>
      </c>
      <c r="H979" s="26" t="str">
        <f>"1995/03/13"</f>
        <v>1995/03/13</v>
      </c>
      <c r="I979" s="27">
        <v>2430</v>
      </c>
      <c r="J979" s="28">
        <v>100</v>
      </c>
      <c r="K979" s="32"/>
      <c r="L979" s="35"/>
    </row>
    <row r="980" spans="1:12" ht="36" x14ac:dyDescent="0.15">
      <c r="A980" s="11">
        <v>981</v>
      </c>
      <c r="B980" s="12" t="s">
        <v>1829</v>
      </c>
      <c r="C980" s="13">
        <v>1277821</v>
      </c>
      <c r="D980" s="14" t="s">
        <v>1863</v>
      </c>
      <c r="E980" s="15" t="s">
        <v>1864</v>
      </c>
      <c r="F980" s="16" t="s">
        <v>11</v>
      </c>
      <c r="G980" s="17" t="s">
        <v>1865</v>
      </c>
      <c r="H980" s="18" t="s">
        <v>1857</v>
      </c>
      <c r="I980" s="19">
        <v>2160</v>
      </c>
      <c r="J980" s="20">
        <v>100</v>
      </c>
      <c r="K980" s="31"/>
      <c r="L980" s="35"/>
    </row>
    <row r="981" spans="1:12" x14ac:dyDescent="0.15">
      <c r="A981" s="11">
        <v>982</v>
      </c>
      <c r="B981" s="12" t="s">
        <v>1829</v>
      </c>
      <c r="C981" s="13">
        <v>628044</v>
      </c>
      <c r="D981" s="14" t="s">
        <v>1866</v>
      </c>
      <c r="E981" s="15" t="s">
        <v>10</v>
      </c>
      <c r="F981" s="16" t="s">
        <v>11</v>
      </c>
      <c r="G981" s="17" t="s">
        <v>1867</v>
      </c>
      <c r="H981" s="18" t="s">
        <v>13</v>
      </c>
      <c r="I981" s="19">
        <v>2226</v>
      </c>
      <c r="J981" s="20">
        <v>100</v>
      </c>
      <c r="K981" s="31"/>
      <c r="L981" s="35"/>
    </row>
    <row r="982" spans="1:12" x14ac:dyDescent="0.15">
      <c r="A982" s="11">
        <v>983</v>
      </c>
      <c r="B982" s="12" t="s">
        <v>1829</v>
      </c>
      <c r="C982" s="13">
        <v>641685</v>
      </c>
      <c r="D982" s="14" t="s">
        <v>1868</v>
      </c>
      <c r="E982" s="15" t="s">
        <v>10</v>
      </c>
      <c r="F982" s="16" t="s">
        <v>11</v>
      </c>
      <c r="G982" s="17" t="s">
        <v>1869</v>
      </c>
      <c r="H982" s="18" t="s">
        <v>13</v>
      </c>
      <c r="I982" s="19">
        <v>2547</v>
      </c>
      <c r="J982" s="20">
        <v>100</v>
      </c>
      <c r="K982" s="31"/>
      <c r="L982" s="35"/>
    </row>
    <row r="983" spans="1:12" ht="36" x14ac:dyDescent="0.15">
      <c r="A983" s="11">
        <v>984</v>
      </c>
      <c r="B983" s="12" t="s">
        <v>1829</v>
      </c>
      <c r="C983" s="13">
        <v>450829</v>
      </c>
      <c r="D983" s="14" t="s">
        <v>1870</v>
      </c>
      <c r="E983" s="15" t="s">
        <v>625</v>
      </c>
      <c r="F983" s="16" t="s">
        <v>11</v>
      </c>
      <c r="G983" s="17" t="s">
        <v>1871</v>
      </c>
      <c r="H983" s="18" t="s">
        <v>1872</v>
      </c>
      <c r="I983" s="19">
        <v>10800</v>
      </c>
      <c r="J983" s="20">
        <v>500</v>
      </c>
      <c r="K983" s="31"/>
      <c r="L983" s="35"/>
    </row>
    <row r="984" spans="1:12" ht="24" x14ac:dyDescent="0.15">
      <c r="A984" s="11">
        <v>985</v>
      </c>
      <c r="B984" s="12" t="s">
        <v>1829</v>
      </c>
      <c r="C984" s="13">
        <v>1406047</v>
      </c>
      <c r="D984" s="14" t="s">
        <v>1873</v>
      </c>
      <c r="E984" s="15" t="s">
        <v>673</v>
      </c>
      <c r="F984" s="16" t="s">
        <v>11</v>
      </c>
      <c r="G984" s="17" t="s">
        <v>1874</v>
      </c>
      <c r="H984" s="18" t="s">
        <v>19</v>
      </c>
      <c r="I984" s="19">
        <v>3915</v>
      </c>
      <c r="J984" s="20">
        <v>100</v>
      </c>
      <c r="K984" s="31"/>
      <c r="L984" s="35"/>
    </row>
    <row r="985" spans="1:12" ht="36" x14ac:dyDescent="0.15">
      <c r="A985" s="11">
        <v>986</v>
      </c>
      <c r="B985" s="12" t="s">
        <v>1829</v>
      </c>
      <c r="C985" s="13">
        <v>1244892</v>
      </c>
      <c r="D985" s="14" t="s">
        <v>1875</v>
      </c>
      <c r="E985" s="15" t="s">
        <v>10</v>
      </c>
      <c r="F985" s="16" t="s">
        <v>11</v>
      </c>
      <c r="G985" s="17" t="s">
        <v>1876</v>
      </c>
      <c r="H985" s="18" t="s">
        <v>55</v>
      </c>
      <c r="I985" s="19">
        <v>7698</v>
      </c>
      <c r="J985" s="20">
        <v>100</v>
      </c>
      <c r="K985" s="31"/>
      <c r="L985" s="35"/>
    </row>
    <row r="986" spans="1:12" ht="24" x14ac:dyDescent="0.15">
      <c r="A986" s="11">
        <v>987</v>
      </c>
      <c r="B986" s="12" t="s">
        <v>1829</v>
      </c>
      <c r="C986" s="13">
        <v>1262889</v>
      </c>
      <c r="D986" s="14" t="s">
        <v>1877</v>
      </c>
      <c r="E986" s="15" t="s">
        <v>10</v>
      </c>
      <c r="F986" s="16" t="s">
        <v>11</v>
      </c>
      <c r="G986" s="17" t="s">
        <v>1878</v>
      </c>
      <c r="H986" s="18" t="s">
        <v>1879</v>
      </c>
      <c r="I986" s="19">
        <v>2250</v>
      </c>
      <c r="J986" s="20">
        <v>100</v>
      </c>
      <c r="K986" s="31"/>
      <c r="L986" s="35"/>
    </row>
    <row r="987" spans="1:12" ht="24" x14ac:dyDescent="0.15">
      <c r="A987" s="11">
        <v>988</v>
      </c>
      <c r="B987" s="12" t="s">
        <v>1829</v>
      </c>
      <c r="C987" s="13">
        <v>1262926</v>
      </c>
      <c r="D987" s="14" t="s">
        <v>1880</v>
      </c>
      <c r="E987" s="15" t="s">
        <v>10</v>
      </c>
      <c r="F987" s="16" t="s">
        <v>11</v>
      </c>
      <c r="G987" s="17" t="s">
        <v>1881</v>
      </c>
      <c r="H987" s="18" t="s">
        <v>1882</v>
      </c>
      <c r="I987" s="19">
        <v>2781</v>
      </c>
      <c r="J987" s="20">
        <v>100</v>
      </c>
      <c r="K987" s="31"/>
      <c r="L987" s="35"/>
    </row>
    <row r="988" spans="1:12" ht="24" x14ac:dyDescent="0.15">
      <c r="A988" s="11">
        <v>989</v>
      </c>
      <c r="B988" s="12" t="s">
        <v>1829</v>
      </c>
      <c r="C988" s="13">
        <v>1262919</v>
      </c>
      <c r="D988" s="14" t="s">
        <v>1883</v>
      </c>
      <c r="E988" s="15" t="s">
        <v>10</v>
      </c>
      <c r="F988" s="16" t="s">
        <v>11</v>
      </c>
      <c r="G988" s="17" t="s">
        <v>1884</v>
      </c>
      <c r="H988" s="18" t="s">
        <v>1879</v>
      </c>
      <c r="I988" s="19">
        <v>6480</v>
      </c>
      <c r="J988" s="20">
        <v>100</v>
      </c>
      <c r="K988" s="31"/>
      <c r="L988" s="35"/>
    </row>
    <row r="989" spans="1:12" ht="24" x14ac:dyDescent="0.15">
      <c r="A989" s="11">
        <v>990</v>
      </c>
      <c r="B989" s="21" t="s">
        <v>1829</v>
      </c>
      <c r="C989" s="22">
        <v>1684896</v>
      </c>
      <c r="D989" s="23" t="s">
        <v>1885</v>
      </c>
      <c r="E989" s="24" t="s">
        <v>67</v>
      </c>
      <c r="F989" s="25"/>
      <c r="G989" s="23" t="s">
        <v>1886</v>
      </c>
      <c r="H989" s="26" t="str">
        <f>"1999/01/11"</f>
        <v>1999/01/11</v>
      </c>
      <c r="I989" s="27">
        <v>7730</v>
      </c>
      <c r="J989" s="28">
        <v>100</v>
      </c>
      <c r="K989" s="32"/>
      <c r="L989" s="35"/>
    </row>
    <row r="990" spans="1:12" x14ac:dyDescent="0.15">
      <c r="A990" s="11">
        <v>991</v>
      </c>
      <c r="B990" s="21" t="s">
        <v>1829</v>
      </c>
      <c r="C990" s="22">
        <v>148993</v>
      </c>
      <c r="D990" s="23" t="s">
        <v>1887</v>
      </c>
      <c r="E990" s="24" t="s">
        <v>10</v>
      </c>
      <c r="F990" s="25" t="s">
        <v>571</v>
      </c>
      <c r="G990" s="23" t="s">
        <v>1888</v>
      </c>
      <c r="H990" s="26" t="str">
        <f>"1994/03/31"</f>
        <v>1994/03/31</v>
      </c>
      <c r="I990" s="27">
        <v>1496</v>
      </c>
      <c r="J990" s="28">
        <v>100</v>
      </c>
      <c r="K990" s="32"/>
      <c r="L990" s="35"/>
    </row>
    <row r="991" spans="1:12" ht="24" x14ac:dyDescent="0.15">
      <c r="A991" s="11">
        <v>992</v>
      </c>
      <c r="B991" s="12" t="s">
        <v>1829</v>
      </c>
      <c r="C991" s="13">
        <v>1262896</v>
      </c>
      <c r="D991" s="14" t="s">
        <v>1889</v>
      </c>
      <c r="E991" s="15" t="s">
        <v>10</v>
      </c>
      <c r="F991" s="16" t="s">
        <v>11</v>
      </c>
      <c r="G991" s="17" t="s">
        <v>1890</v>
      </c>
      <c r="H991" s="18" t="s">
        <v>1879</v>
      </c>
      <c r="I991" s="19">
        <v>3150</v>
      </c>
      <c r="J991" s="20">
        <v>100</v>
      </c>
      <c r="K991" s="31"/>
      <c r="L991" s="35"/>
    </row>
    <row r="992" spans="1:12" x14ac:dyDescent="0.15">
      <c r="A992" s="11">
        <v>993</v>
      </c>
      <c r="B992" s="12" t="s">
        <v>1829</v>
      </c>
      <c r="C992" s="13">
        <v>1262858</v>
      </c>
      <c r="D992" s="14" t="s">
        <v>1891</v>
      </c>
      <c r="E992" s="15" t="s">
        <v>10</v>
      </c>
      <c r="F992" s="16" t="s">
        <v>11</v>
      </c>
      <c r="G992" s="17" t="s">
        <v>1892</v>
      </c>
      <c r="H992" s="18" t="s">
        <v>1879</v>
      </c>
      <c r="I992" s="19">
        <v>7137</v>
      </c>
      <c r="J992" s="20">
        <v>100</v>
      </c>
      <c r="K992" s="31"/>
      <c r="L992" s="35"/>
    </row>
    <row r="993" spans="1:12" ht="36" x14ac:dyDescent="0.15">
      <c r="A993" s="11">
        <v>994</v>
      </c>
      <c r="B993" s="12" t="s">
        <v>1829</v>
      </c>
      <c r="C993" s="13">
        <v>1262902</v>
      </c>
      <c r="D993" s="14" t="s">
        <v>1893</v>
      </c>
      <c r="E993" s="15" t="s">
        <v>10</v>
      </c>
      <c r="F993" s="16" t="s">
        <v>11</v>
      </c>
      <c r="G993" s="17" t="s">
        <v>1892</v>
      </c>
      <c r="H993" s="18" t="s">
        <v>1879</v>
      </c>
      <c r="I993" s="19">
        <v>4356</v>
      </c>
      <c r="J993" s="20">
        <v>100</v>
      </c>
      <c r="K993" s="31"/>
      <c r="L993" s="35"/>
    </row>
    <row r="994" spans="1:12" x14ac:dyDescent="0.15">
      <c r="A994" s="11">
        <v>995</v>
      </c>
      <c r="B994" s="12" t="s">
        <v>1829</v>
      </c>
      <c r="C994" s="13">
        <v>1262872</v>
      </c>
      <c r="D994" s="14" t="s">
        <v>1894</v>
      </c>
      <c r="E994" s="15" t="s">
        <v>10</v>
      </c>
      <c r="F994" s="16" t="s">
        <v>11</v>
      </c>
      <c r="G994" s="17" t="s">
        <v>1895</v>
      </c>
      <c r="H994" s="18" t="s">
        <v>1879</v>
      </c>
      <c r="I994" s="19">
        <v>4913</v>
      </c>
      <c r="J994" s="20">
        <v>100</v>
      </c>
      <c r="K994" s="31"/>
      <c r="L994" s="35"/>
    </row>
    <row r="995" spans="1:12" ht="24" x14ac:dyDescent="0.15">
      <c r="A995" s="11">
        <v>996</v>
      </c>
      <c r="B995" s="12" t="s">
        <v>1829</v>
      </c>
      <c r="C995" s="13">
        <v>1262865</v>
      </c>
      <c r="D995" s="14" t="s">
        <v>1896</v>
      </c>
      <c r="E995" s="15" t="s">
        <v>10</v>
      </c>
      <c r="F995" s="16" t="s">
        <v>11</v>
      </c>
      <c r="G995" s="17" t="s">
        <v>1897</v>
      </c>
      <c r="H995" s="18" t="s">
        <v>1879</v>
      </c>
      <c r="I995" s="19">
        <v>2966</v>
      </c>
      <c r="J995" s="20">
        <v>100</v>
      </c>
      <c r="K995" s="31"/>
      <c r="L995" s="35"/>
    </row>
    <row r="996" spans="1:12" ht="36" x14ac:dyDescent="0.15">
      <c r="A996" s="11">
        <v>997</v>
      </c>
      <c r="B996" s="12" t="s">
        <v>1829</v>
      </c>
      <c r="C996" s="13">
        <v>1262841</v>
      </c>
      <c r="D996" s="14" t="s">
        <v>1898</v>
      </c>
      <c r="E996" s="15" t="s">
        <v>10</v>
      </c>
      <c r="F996" s="16" t="s">
        <v>11</v>
      </c>
      <c r="G996" s="17" t="s">
        <v>1899</v>
      </c>
      <c r="H996" s="18" t="s">
        <v>1879</v>
      </c>
      <c r="I996" s="19">
        <v>2688</v>
      </c>
      <c r="J996" s="20">
        <v>100</v>
      </c>
      <c r="K996" s="31"/>
      <c r="L996" s="35"/>
    </row>
    <row r="997" spans="1:12" ht="24" x14ac:dyDescent="0.15">
      <c r="A997" s="11">
        <v>998</v>
      </c>
      <c r="B997" s="21" t="s">
        <v>1900</v>
      </c>
      <c r="C997" s="22">
        <v>1988406</v>
      </c>
      <c r="D997" s="23" t="s">
        <v>1901</v>
      </c>
      <c r="E997" s="24" t="s">
        <v>10</v>
      </c>
      <c r="F997" s="25"/>
      <c r="G997" s="23" t="s">
        <v>1902</v>
      </c>
      <c r="H997" s="26" t="str">
        <f>"2007/02/02"</f>
        <v>2007/02/02</v>
      </c>
      <c r="I997" s="27">
        <v>2179</v>
      </c>
      <c r="J997" s="28">
        <v>100</v>
      </c>
      <c r="K997" s="32"/>
      <c r="L997" s="35"/>
    </row>
    <row r="998" spans="1:12" ht="24" x14ac:dyDescent="0.15">
      <c r="A998" s="11">
        <v>999</v>
      </c>
      <c r="B998" s="21" t="s">
        <v>1900</v>
      </c>
      <c r="C998" s="22">
        <v>1924992</v>
      </c>
      <c r="D998" s="23" t="s">
        <v>1903</v>
      </c>
      <c r="E998" s="24" t="s">
        <v>10</v>
      </c>
      <c r="F998" s="25" t="s">
        <v>943</v>
      </c>
      <c r="G998" s="23" t="s">
        <v>1904</v>
      </c>
      <c r="H998" s="26" t="str">
        <f>"2001/07/26"</f>
        <v>2001/07/26</v>
      </c>
      <c r="I998" s="27">
        <v>756</v>
      </c>
      <c r="J998" s="28">
        <v>100</v>
      </c>
      <c r="K998" s="32"/>
      <c r="L998" s="35"/>
    </row>
    <row r="999" spans="1:12" ht="36" x14ac:dyDescent="0.15">
      <c r="A999" s="11">
        <v>1000</v>
      </c>
      <c r="B999" s="12" t="s">
        <v>1900</v>
      </c>
      <c r="C999" s="13">
        <v>2864372</v>
      </c>
      <c r="D999" s="14" t="s">
        <v>1905</v>
      </c>
      <c r="E999" s="15" t="s">
        <v>10</v>
      </c>
      <c r="F999" s="16" t="s">
        <v>11</v>
      </c>
      <c r="G999" s="17" t="s">
        <v>1906</v>
      </c>
      <c r="H999" s="18" t="s">
        <v>1907</v>
      </c>
      <c r="I999" s="19">
        <v>2123</v>
      </c>
      <c r="J999" s="20">
        <v>100</v>
      </c>
      <c r="K999" s="31"/>
      <c r="L999" s="35"/>
    </row>
    <row r="1000" spans="1:12" ht="36" x14ac:dyDescent="0.15">
      <c r="A1000" s="11">
        <v>1001</v>
      </c>
      <c r="B1000" s="12" t="s">
        <v>1900</v>
      </c>
      <c r="C1000" s="13">
        <v>906852</v>
      </c>
      <c r="D1000" s="14" t="s">
        <v>1908</v>
      </c>
      <c r="E1000" s="15" t="s">
        <v>10</v>
      </c>
      <c r="F1000" s="16" t="s">
        <v>11</v>
      </c>
      <c r="G1000" s="17" t="s">
        <v>1909</v>
      </c>
      <c r="H1000" s="18" t="s">
        <v>1910</v>
      </c>
      <c r="I1000" s="19">
        <v>585</v>
      </c>
      <c r="J1000" s="20">
        <v>100</v>
      </c>
      <c r="K1000" s="31"/>
      <c r="L1000" s="35"/>
    </row>
    <row r="1001" spans="1:12" ht="24" x14ac:dyDescent="0.15">
      <c r="A1001" s="11">
        <v>1002</v>
      </c>
      <c r="B1001" s="21" t="s">
        <v>1900</v>
      </c>
      <c r="C1001" s="22">
        <v>9100003331</v>
      </c>
      <c r="D1001" s="23" t="s">
        <v>1908</v>
      </c>
      <c r="E1001" s="24" t="s">
        <v>10</v>
      </c>
      <c r="F1001" s="25" t="s">
        <v>943</v>
      </c>
      <c r="G1001" s="23" t="s">
        <v>1909</v>
      </c>
      <c r="H1001" s="26" t="str">
        <f>"1998/04/01"</f>
        <v>1998/04/01</v>
      </c>
      <c r="I1001" s="27">
        <v>1</v>
      </c>
      <c r="J1001" s="28">
        <v>100</v>
      </c>
      <c r="K1001" s="32"/>
      <c r="L1001" s="35"/>
    </row>
    <row r="1002" spans="1:12" ht="24" x14ac:dyDescent="0.15">
      <c r="A1002" s="11">
        <v>1003</v>
      </c>
      <c r="B1002" s="21" t="s">
        <v>1911</v>
      </c>
      <c r="C1002" s="22">
        <v>565479</v>
      </c>
      <c r="D1002" s="23" t="s">
        <v>1434</v>
      </c>
      <c r="E1002" s="24" t="s">
        <v>10</v>
      </c>
      <c r="F1002" s="25"/>
      <c r="G1002" s="23" t="s">
        <v>1912</v>
      </c>
      <c r="H1002" s="26" t="str">
        <f>"1995/03/31"</f>
        <v>1995/03/31</v>
      </c>
      <c r="I1002" s="27">
        <v>3902</v>
      </c>
      <c r="J1002" s="28">
        <v>100</v>
      </c>
      <c r="K1002" s="32"/>
      <c r="L1002" s="35"/>
    </row>
    <row r="1003" spans="1:12" ht="36" x14ac:dyDescent="0.15">
      <c r="A1003" s="11">
        <v>1004</v>
      </c>
      <c r="B1003" s="21" t="s">
        <v>1913</v>
      </c>
      <c r="C1003" s="22">
        <v>1949759</v>
      </c>
      <c r="D1003" s="23" t="s">
        <v>1914</v>
      </c>
      <c r="E1003" s="24" t="s">
        <v>10</v>
      </c>
      <c r="F1003" s="25"/>
      <c r="G1003" s="23" t="s">
        <v>1915</v>
      </c>
      <c r="H1003" s="26" t="str">
        <f>"2003/03/31"</f>
        <v>2003/03/31</v>
      </c>
      <c r="I1003" s="27">
        <v>2173</v>
      </c>
      <c r="J1003" s="28">
        <v>100</v>
      </c>
      <c r="K1003" s="32"/>
      <c r="L1003" s="35"/>
    </row>
    <row r="1004" spans="1:12" ht="24" x14ac:dyDescent="0.15">
      <c r="A1004" s="11">
        <v>1005</v>
      </c>
      <c r="B1004" s="21" t="s">
        <v>1913</v>
      </c>
      <c r="C1004" s="22">
        <v>2627908</v>
      </c>
      <c r="D1004" s="23" t="s">
        <v>1916</v>
      </c>
      <c r="E1004" s="24" t="s">
        <v>10</v>
      </c>
      <c r="F1004" s="25"/>
      <c r="G1004" s="23" t="s">
        <v>1917</v>
      </c>
      <c r="H1004" s="26" t="str">
        <f>"2003/04/24"</f>
        <v>2003/04/24</v>
      </c>
      <c r="I1004" s="27">
        <v>1606</v>
      </c>
      <c r="J1004" s="28">
        <v>100</v>
      </c>
      <c r="K1004" s="32"/>
      <c r="L1004" s="35"/>
    </row>
    <row r="1005" spans="1:12" ht="24" x14ac:dyDescent="0.15">
      <c r="A1005" s="11">
        <v>1006</v>
      </c>
      <c r="B1005" s="21" t="s">
        <v>1918</v>
      </c>
      <c r="C1005" s="22">
        <v>2926001</v>
      </c>
      <c r="D1005" s="23" t="s">
        <v>1919</v>
      </c>
      <c r="E1005" s="24" t="s">
        <v>10</v>
      </c>
      <c r="F1005" s="25"/>
      <c r="G1005" s="23" t="s">
        <v>1920</v>
      </c>
      <c r="H1005" s="26" t="str">
        <f>"2008/03/25"</f>
        <v>2008/03/25</v>
      </c>
      <c r="I1005" s="27">
        <v>2268</v>
      </c>
      <c r="J1005" s="28">
        <v>100</v>
      </c>
      <c r="K1005" s="32"/>
      <c r="L1005" s="35"/>
    </row>
    <row r="1006" spans="1:12" x14ac:dyDescent="0.15">
      <c r="A1006" s="11">
        <v>1007</v>
      </c>
      <c r="B1006" s="21" t="s">
        <v>1918</v>
      </c>
      <c r="C1006" s="22">
        <v>2458151</v>
      </c>
      <c r="D1006" s="23" t="s">
        <v>1921</v>
      </c>
      <c r="E1006" s="24" t="s">
        <v>10</v>
      </c>
      <c r="F1006" s="25"/>
      <c r="G1006" s="23" t="s">
        <v>1922</v>
      </c>
      <c r="H1006" s="26" t="str">
        <f>"2001/07/31"</f>
        <v>2001/07/31</v>
      </c>
      <c r="I1006" s="27">
        <v>2174</v>
      </c>
      <c r="J1006" s="28">
        <v>100</v>
      </c>
      <c r="K1006" s="32"/>
      <c r="L1006" s="35"/>
    </row>
    <row r="1007" spans="1:12" x14ac:dyDescent="0.15">
      <c r="A1007" s="11">
        <v>1008</v>
      </c>
      <c r="B1007" s="21" t="s">
        <v>1918</v>
      </c>
      <c r="C1007" s="22">
        <v>1394238</v>
      </c>
      <c r="D1007" s="23" t="s">
        <v>1923</v>
      </c>
      <c r="E1007" s="24" t="s">
        <v>10</v>
      </c>
      <c r="F1007" s="25"/>
      <c r="G1007" s="23" t="s">
        <v>1924</v>
      </c>
      <c r="H1007" s="26" t="str">
        <f>"1998/01/28"</f>
        <v>1998/01/28</v>
      </c>
      <c r="I1007" s="27">
        <v>2457</v>
      </c>
      <c r="J1007" s="28">
        <v>100</v>
      </c>
      <c r="K1007" s="32"/>
      <c r="L1007" s="35"/>
    </row>
    <row r="1008" spans="1:12" ht="24" x14ac:dyDescent="0.15">
      <c r="A1008" s="11">
        <v>1009</v>
      </c>
      <c r="B1008" s="21" t="s">
        <v>1918</v>
      </c>
      <c r="C1008" s="22">
        <v>450522</v>
      </c>
      <c r="D1008" s="23" t="s">
        <v>1925</v>
      </c>
      <c r="E1008" s="24" t="s">
        <v>10</v>
      </c>
      <c r="F1008" s="25"/>
      <c r="G1008" s="23" t="s">
        <v>1926</v>
      </c>
      <c r="H1008" s="26" t="str">
        <f>"1994/05/10"</f>
        <v>1994/05/10</v>
      </c>
      <c r="I1008" s="27">
        <v>3420</v>
      </c>
      <c r="J1008" s="28">
        <v>100</v>
      </c>
      <c r="K1008" s="32"/>
      <c r="L1008" s="35"/>
    </row>
    <row r="1009" spans="1:12" x14ac:dyDescent="0.15">
      <c r="A1009" s="11">
        <v>1010</v>
      </c>
      <c r="B1009" s="21" t="s">
        <v>1918</v>
      </c>
      <c r="C1009" s="22">
        <v>2625140</v>
      </c>
      <c r="D1009" s="23" t="s">
        <v>1927</v>
      </c>
      <c r="E1009" s="24" t="s">
        <v>10</v>
      </c>
      <c r="F1009" s="25"/>
      <c r="G1009" s="23" t="s">
        <v>1928</v>
      </c>
      <c r="H1009" s="26" t="str">
        <f>"2003/03/27"</f>
        <v>2003/03/27</v>
      </c>
      <c r="I1009" s="27">
        <v>3024</v>
      </c>
      <c r="J1009" s="28">
        <v>100</v>
      </c>
      <c r="K1009" s="32"/>
      <c r="L1009" s="35"/>
    </row>
    <row r="1010" spans="1:12" ht="36" x14ac:dyDescent="0.15">
      <c r="A1010" s="11">
        <v>1011</v>
      </c>
      <c r="B1010" s="12" t="s">
        <v>1918</v>
      </c>
      <c r="C1010" s="13">
        <v>417426</v>
      </c>
      <c r="D1010" s="14" t="s">
        <v>1929</v>
      </c>
      <c r="E1010" s="15" t="s">
        <v>10</v>
      </c>
      <c r="F1010" s="16" t="s">
        <v>11</v>
      </c>
      <c r="G1010" s="17" t="s">
        <v>1930</v>
      </c>
      <c r="H1010" s="18" t="s">
        <v>16</v>
      </c>
      <c r="I1010" s="19">
        <v>9214</v>
      </c>
      <c r="J1010" s="20">
        <v>100</v>
      </c>
      <c r="K1010" s="31"/>
      <c r="L1010" s="35"/>
    </row>
    <row r="1011" spans="1:12" ht="36" x14ac:dyDescent="0.15">
      <c r="A1011" s="11">
        <v>1012</v>
      </c>
      <c r="B1011" s="12" t="s">
        <v>1918</v>
      </c>
      <c r="C1011" s="13">
        <v>796620</v>
      </c>
      <c r="D1011" s="14" t="s">
        <v>1931</v>
      </c>
      <c r="E1011" s="15" t="s">
        <v>67</v>
      </c>
      <c r="F1011" s="16" t="s">
        <v>11</v>
      </c>
      <c r="G1011" s="17" t="s">
        <v>1932</v>
      </c>
      <c r="H1011" s="18" t="s">
        <v>13</v>
      </c>
      <c r="I1011" s="19">
        <v>3796</v>
      </c>
      <c r="J1011" s="20">
        <v>100</v>
      </c>
      <c r="K1011" s="31"/>
      <c r="L1011" s="35"/>
    </row>
    <row r="1012" spans="1:12" ht="36" x14ac:dyDescent="0.15">
      <c r="A1012" s="11">
        <v>1013</v>
      </c>
      <c r="B1012" s="21" t="s">
        <v>1918</v>
      </c>
      <c r="C1012" s="22">
        <v>2493701</v>
      </c>
      <c r="D1012" s="23" t="s">
        <v>1933</v>
      </c>
      <c r="E1012" s="24" t="s">
        <v>10</v>
      </c>
      <c r="F1012" s="25"/>
      <c r="G1012" s="23" t="s">
        <v>1934</v>
      </c>
      <c r="H1012" s="26" t="str">
        <f>"2002/07/18"</f>
        <v>2002/07/18</v>
      </c>
      <c r="I1012" s="27">
        <v>2362</v>
      </c>
      <c r="J1012" s="28">
        <v>100</v>
      </c>
      <c r="K1012" s="32"/>
      <c r="L1012" s="35"/>
    </row>
    <row r="1013" spans="1:12" x14ac:dyDescent="0.15">
      <c r="A1013" s="11">
        <v>1014</v>
      </c>
      <c r="B1013" s="21" t="s">
        <v>1935</v>
      </c>
      <c r="C1013" s="22">
        <v>2466767</v>
      </c>
      <c r="D1013" s="23" t="s">
        <v>1936</v>
      </c>
      <c r="E1013" s="24" t="s">
        <v>10</v>
      </c>
      <c r="F1013" s="25"/>
      <c r="G1013" s="23" t="s">
        <v>1937</v>
      </c>
      <c r="H1013" s="26" t="str">
        <f>"2001/11/09"</f>
        <v>2001/11/09</v>
      </c>
      <c r="I1013" s="27">
        <v>2929</v>
      </c>
      <c r="J1013" s="28">
        <v>100</v>
      </c>
      <c r="K1013" s="32"/>
      <c r="L1013" s="35"/>
    </row>
    <row r="1014" spans="1:12" ht="24" x14ac:dyDescent="0.15">
      <c r="A1014" s="11">
        <v>1015</v>
      </c>
      <c r="B1014" s="12" t="s">
        <v>1938</v>
      </c>
      <c r="C1014" s="13">
        <v>981859</v>
      </c>
      <c r="D1014" s="14" t="s">
        <v>1939</v>
      </c>
      <c r="E1014" s="15" t="s">
        <v>10</v>
      </c>
      <c r="F1014" s="16" t="s">
        <v>11</v>
      </c>
      <c r="G1014" s="17" t="s">
        <v>1940</v>
      </c>
      <c r="H1014" s="18" t="s">
        <v>1941</v>
      </c>
      <c r="I1014" s="19">
        <v>9560</v>
      </c>
      <c r="J1014" s="20">
        <v>100</v>
      </c>
      <c r="K1014" s="31"/>
      <c r="L1014" s="35"/>
    </row>
    <row r="1015" spans="1:12" ht="24" x14ac:dyDescent="0.15">
      <c r="A1015" s="11">
        <v>1016</v>
      </c>
      <c r="B1015" s="12" t="s">
        <v>1942</v>
      </c>
      <c r="C1015" s="13">
        <v>3164310</v>
      </c>
      <c r="D1015" s="14" t="s">
        <v>1943</v>
      </c>
      <c r="E1015" s="15" t="s">
        <v>10</v>
      </c>
      <c r="F1015" s="16" t="s">
        <v>11</v>
      </c>
      <c r="G1015" s="17" t="s">
        <v>1944</v>
      </c>
      <c r="H1015" s="18" t="s">
        <v>550</v>
      </c>
      <c r="I1015" s="19">
        <v>1701</v>
      </c>
      <c r="J1015" s="20">
        <v>100</v>
      </c>
      <c r="K1015" s="31"/>
      <c r="L1015" s="35"/>
    </row>
    <row r="1016" spans="1:12" ht="36" x14ac:dyDescent="0.15">
      <c r="A1016" s="11">
        <v>1017</v>
      </c>
      <c r="B1016" s="12" t="s">
        <v>1942</v>
      </c>
      <c r="C1016" s="13">
        <v>1591309</v>
      </c>
      <c r="D1016" s="14" t="s">
        <v>1945</v>
      </c>
      <c r="E1016" s="15" t="s">
        <v>1946</v>
      </c>
      <c r="F1016" s="16" t="s">
        <v>11</v>
      </c>
      <c r="G1016" s="17" t="s">
        <v>1947</v>
      </c>
      <c r="H1016" s="18" t="s">
        <v>1948</v>
      </c>
      <c r="I1016" s="19">
        <v>1</v>
      </c>
      <c r="J1016" s="20">
        <v>100</v>
      </c>
      <c r="K1016" s="31"/>
      <c r="L1016" s="35"/>
    </row>
    <row r="1017" spans="1:12" ht="36" x14ac:dyDescent="0.15">
      <c r="A1017" s="11">
        <v>1018</v>
      </c>
      <c r="B1017" s="12" t="s">
        <v>1942</v>
      </c>
      <c r="C1017" s="13">
        <v>1590319</v>
      </c>
      <c r="D1017" s="14" t="s">
        <v>1949</v>
      </c>
      <c r="E1017" s="15" t="s">
        <v>1950</v>
      </c>
      <c r="F1017" s="16" t="s">
        <v>11</v>
      </c>
      <c r="G1017" s="17" t="s">
        <v>1951</v>
      </c>
      <c r="H1017" s="18" t="s">
        <v>1952</v>
      </c>
      <c r="I1017" s="19">
        <v>1</v>
      </c>
      <c r="J1017" s="20">
        <v>100</v>
      </c>
      <c r="K1017" s="31" t="s">
        <v>26</v>
      </c>
      <c r="L1017" s="35"/>
    </row>
    <row r="1018" spans="1:12" ht="36" x14ac:dyDescent="0.15">
      <c r="A1018" s="11">
        <v>1019</v>
      </c>
      <c r="B1018" s="12" t="s">
        <v>1942</v>
      </c>
      <c r="C1018" s="13">
        <v>2978512</v>
      </c>
      <c r="D1018" s="14" t="s">
        <v>1949</v>
      </c>
      <c r="E1018" s="15" t="s">
        <v>1953</v>
      </c>
      <c r="F1018" s="16" t="s">
        <v>11</v>
      </c>
      <c r="G1018" s="17" t="s">
        <v>1954</v>
      </c>
      <c r="H1018" s="18" t="s">
        <v>1955</v>
      </c>
      <c r="I1018" s="19">
        <v>1</v>
      </c>
      <c r="J1018" s="20">
        <v>100</v>
      </c>
      <c r="K1018" s="31" t="s">
        <v>26</v>
      </c>
      <c r="L1018" s="35"/>
    </row>
    <row r="1019" spans="1:12" ht="36" x14ac:dyDescent="0.15">
      <c r="A1019" s="11">
        <v>1020</v>
      </c>
      <c r="B1019" s="12" t="s">
        <v>1942</v>
      </c>
      <c r="C1019" s="13">
        <v>2963990</v>
      </c>
      <c r="D1019" s="14" t="s">
        <v>1949</v>
      </c>
      <c r="E1019" s="15" t="s">
        <v>1956</v>
      </c>
      <c r="F1019" s="16" t="s">
        <v>11</v>
      </c>
      <c r="G1019" s="17" t="s">
        <v>1957</v>
      </c>
      <c r="H1019" s="18" t="s">
        <v>1958</v>
      </c>
      <c r="I1019" s="19">
        <v>1</v>
      </c>
      <c r="J1019" s="20">
        <v>100</v>
      </c>
      <c r="K1019" s="31" t="s">
        <v>26</v>
      </c>
      <c r="L1019" s="35"/>
    </row>
    <row r="1020" spans="1:12" ht="36" x14ac:dyDescent="0.15">
      <c r="A1020" s="11">
        <v>1021</v>
      </c>
      <c r="B1020" s="12" t="s">
        <v>1942</v>
      </c>
      <c r="C1020" s="13">
        <v>1874143</v>
      </c>
      <c r="D1020" s="14" t="s">
        <v>1949</v>
      </c>
      <c r="E1020" s="15" t="s">
        <v>1959</v>
      </c>
      <c r="F1020" s="16" t="s">
        <v>11</v>
      </c>
      <c r="G1020" s="17" t="s">
        <v>1960</v>
      </c>
      <c r="H1020" s="18" t="s">
        <v>1961</v>
      </c>
      <c r="I1020" s="19">
        <v>1</v>
      </c>
      <c r="J1020" s="20">
        <v>100</v>
      </c>
      <c r="K1020" s="31" t="s">
        <v>26</v>
      </c>
      <c r="L1020" s="35"/>
    </row>
    <row r="1021" spans="1:12" ht="24" x14ac:dyDescent="0.15">
      <c r="A1021" s="11">
        <v>1022</v>
      </c>
      <c r="B1021" s="21" t="s">
        <v>1962</v>
      </c>
      <c r="C1021" s="22">
        <v>2112237</v>
      </c>
      <c r="D1021" s="23" t="s">
        <v>1963</v>
      </c>
      <c r="E1021" s="24" t="s">
        <v>10</v>
      </c>
      <c r="F1021" s="25"/>
      <c r="G1021" s="23" t="s">
        <v>1964</v>
      </c>
      <c r="H1021" s="26" t="str">
        <f>"1999/08/02"</f>
        <v>1999/08/02</v>
      </c>
      <c r="I1021" s="27">
        <v>869</v>
      </c>
      <c r="J1021" s="28">
        <v>100</v>
      </c>
      <c r="K1021" s="32"/>
      <c r="L1021" s="35"/>
    </row>
    <row r="1022" spans="1:12" ht="24" x14ac:dyDescent="0.15">
      <c r="A1022" s="11">
        <v>1023</v>
      </c>
      <c r="B1022" s="21" t="s">
        <v>1962</v>
      </c>
      <c r="C1022" s="22">
        <v>842105</v>
      </c>
      <c r="D1022" s="23" t="s">
        <v>1965</v>
      </c>
      <c r="E1022" s="24" t="s">
        <v>10</v>
      </c>
      <c r="F1022" s="25"/>
      <c r="G1022" s="23" t="s">
        <v>1966</v>
      </c>
      <c r="H1022" s="26" t="str">
        <f>"1995/05/18"</f>
        <v>1995/05/18</v>
      </c>
      <c r="I1022" s="27">
        <v>5913</v>
      </c>
      <c r="J1022" s="28">
        <v>100</v>
      </c>
      <c r="K1022" s="32"/>
      <c r="L1022" s="35"/>
    </row>
    <row r="1023" spans="1:12" ht="24" x14ac:dyDescent="0.15">
      <c r="A1023" s="11">
        <v>1024</v>
      </c>
      <c r="B1023" s="12" t="s">
        <v>1962</v>
      </c>
      <c r="C1023" s="13">
        <v>1339161</v>
      </c>
      <c r="D1023" s="14" t="s">
        <v>1967</v>
      </c>
      <c r="E1023" s="15" t="s">
        <v>1968</v>
      </c>
      <c r="F1023" s="16" t="s">
        <v>248</v>
      </c>
      <c r="G1023" s="17" t="s">
        <v>1969</v>
      </c>
      <c r="H1023" s="18" t="s">
        <v>1970</v>
      </c>
      <c r="I1023" s="19">
        <v>9000</v>
      </c>
      <c r="J1023" s="20">
        <v>100</v>
      </c>
      <c r="K1023" s="31" t="s">
        <v>26</v>
      </c>
      <c r="L1023" s="35"/>
    </row>
    <row r="1024" spans="1:12" ht="24" x14ac:dyDescent="0.15">
      <c r="A1024" s="11">
        <v>1025</v>
      </c>
      <c r="B1024" s="12" t="s">
        <v>1962</v>
      </c>
      <c r="C1024" s="13">
        <v>1339178</v>
      </c>
      <c r="D1024" s="14" t="s">
        <v>1967</v>
      </c>
      <c r="E1024" s="15" t="s">
        <v>1971</v>
      </c>
      <c r="F1024" s="16" t="s">
        <v>248</v>
      </c>
      <c r="G1024" s="17" t="s">
        <v>1972</v>
      </c>
      <c r="H1024" s="18" t="s">
        <v>1970</v>
      </c>
      <c r="I1024" s="19">
        <v>9000</v>
      </c>
      <c r="J1024" s="20">
        <v>100</v>
      </c>
      <c r="K1024" s="31" t="s">
        <v>26</v>
      </c>
      <c r="L1024" s="35"/>
    </row>
    <row r="1025" spans="1:12" ht="24" x14ac:dyDescent="0.15">
      <c r="A1025" s="11">
        <v>1026</v>
      </c>
      <c r="B1025" s="12" t="s">
        <v>1962</v>
      </c>
      <c r="C1025" s="13">
        <v>1339185</v>
      </c>
      <c r="D1025" s="14" t="s">
        <v>1967</v>
      </c>
      <c r="E1025" s="15" t="s">
        <v>1973</v>
      </c>
      <c r="F1025" s="16" t="s">
        <v>248</v>
      </c>
      <c r="G1025" s="17" t="s">
        <v>1974</v>
      </c>
      <c r="H1025" s="18" t="s">
        <v>1970</v>
      </c>
      <c r="I1025" s="19">
        <v>9000</v>
      </c>
      <c r="J1025" s="20">
        <v>100</v>
      </c>
      <c r="K1025" s="31" t="s">
        <v>26</v>
      </c>
      <c r="L1025" s="35"/>
    </row>
    <row r="1026" spans="1:12" ht="24" x14ac:dyDescent="0.15">
      <c r="A1026" s="11">
        <v>1027</v>
      </c>
      <c r="B1026" s="12" t="s">
        <v>1962</v>
      </c>
      <c r="C1026" s="13">
        <v>1339192</v>
      </c>
      <c r="D1026" s="14" t="s">
        <v>1967</v>
      </c>
      <c r="E1026" s="15" t="s">
        <v>1975</v>
      </c>
      <c r="F1026" s="16" t="s">
        <v>248</v>
      </c>
      <c r="G1026" s="17" t="s">
        <v>1976</v>
      </c>
      <c r="H1026" s="18" t="s">
        <v>1970</v>
      </c>
      <c r="I1026" s="19">
        <v>9000</v>
      </c>
      <c r="J1026" s="20">
        <v>100</v>
      </c>
      <c r="K1026" s="31" t="s">
        <v>26</v>
      </c>
      <c r="L1026" s="35"/>
    </row>
    <row r="1027" spans="1:12" ht="24" x14ac:dyDescent="0.15">
      <c r="A1027" s="11">
        <v>1028</v>
      </c>
      <c r="B1027" s="12" t="s">
        <v>1962</v>
      </c>
      <c r="C1027" s="13">
        <v>1339208</v>
      </c>
      <c r="D1027" s="14" t="s">
        <v>1967</v>
      </c>
      <c r="E1027" s="15" t="s">
        <v>1977</v>
      </c>
      <c r="F1027" s="16" t="s">
        <v>248</v>
      </c>
      <c r="G1027" s="17" t="s">
        <v>1978</v>
      </c>
      <c r="H1027" s="18" t="s">
        <v>1970</v>
      </c>
      <c r="I1027" s="19">
        <v>9000</v>
      </c>
      <c r="J1027" s="20">
        <v>100</v>
      </c>
      <c r="K1027" s="31" t="s">
        <v>26</v>
      </c>
      <c r="L1027" s="35"/>
    </row>
    <row r="1028" spans="1:12" ht="24" x14ac:dyDescent="0.15">
      <c r="A1028" s="11">
        <v>1029</v>
      </c>
      <c r="B1028" s="12" t="s">
        <v>1962</v>
      </c>
      <c r="C1028" s="13">
        <v>1339215</v>
      </c>
      <c r="D1028" s="14" t="s">
        <v>1967</v>
      </c>
      <c r="E1028" s="15" t="s">
        <v>1979</v>
      </c>
      <c r="F1028" s="16" t="s">
        <v>248</v>
      </c>
      <c r="G1028" s="17" t="s">
        <v>1980</v>
      </c>
      <c r="H1028" s="18" t="s">
        <v>1970</v>
      </c>
      <c r="I1028" s="19">
        <v>9000</v>
      </c>
      <c r="J1028" s="20">
        <v>100</v>
      </c>
      <c r="K1028" s="31" t="s">
        <v>26</v>
      </c>
      <c r="L1028" s="35"/>
    </row>
    <row r="1029" spans="1:12" ht="36" x14ac:dyDescent="0.15">
      <c r="A1029" s="11">
        <v>1030</v>
      </c>
      <c r="B1029" s="21" t="s">
        <v>1962</v>
      </c>
      <c r="C1029" s="22">
        <v>1324402</v>
      </c>
      <c r="D1029" s="23" t="s">
        <v>1981</v>
      </c>
      <c r="E1029" s="24" t="s">
        <v>282</v>
      </c>
      <c r="F1029" s="25"/>
      <c r="G1029" s="23" t="s">
        <v>1982</v>
      </c>
      <c r="H1029" s="26" t="str">
        <f>"1996/06/18"</f>
        <v>1996/06/18</v>
      </c>
      <c r="I1029" s="27">
        <v>4157</v>
      </c>
      <c r="J1029" s="28">
        <v>100</v>
      </c>
      <c r="K1029" s="32"/>
      <c r="L1029" s="35"/>
    </row>
    <row r="1030" spans="1:12" ht="36" x14ac:dyDescent="0.15">
      <c r="A1030" s="11">
        <v>1031</v>
      </c>
      <c r="B1030" s="21" t="s">
        <v>1962</v>
      </c>
      <c r="C1030" s="22">
        <v>1337037</v>
      </c>
      <c r="D1030" s="23" t="s">
        <v>1983</v>
      </c>
      <c r="E1030" s="24" t="s">
        <v>1984</v>
      </c>
      <c r="F1030" s="25"/>
      <c r="G1030" s="23" t="s">
        <v>1985</v>
      </c>
      <c r="H1030" s="26" t="str">
        <f>"1996/10/29"</f>
        <v>1996/10/29</v>
      </c>
      <c r="I1030" s="27">
        <v>11124</v>
      </c>
      <c r="J1030" s="28">
        <v>500</v>
      </c>
      <c r="K1030" s="32"/>
      <c r="L1030" s="35"/>
    </row>
    <row r="1031" spans="1:12" ht="36" x14ac:dyDescent="0.15">
      <c r="A1031" s="11">
        <v>1032</v>
      </c>
      <c r="B1031" s="21" t="s">
        <v>1962</v>
      </c>
      <c r="C1031" s="22">
        <v>1324389</v>
      </c>
      <c r="D1031" s="23" t="s">
        <v>1986</v>
      </c>
      <c r="E1031" s="24" t="s">
        <v>67</v>
      </c>
      <c r="F1031" s="25"/>
      <c r="G1031" s="23" t="s">
        <v>1987</v>
      </c>
      <c r="H1031" s="26" t="str">
        <f>"1996/06/18"</f>
        <v>1996/06/18</v>
      </c>
      <c r="I1031" s="27">
        <v>3651</v>
      </c>
      <c r="J1031" s="28">
        <v>100</v>
      </c>
      <c r="K1031" s="32"/>
      <c r="L1031" s="35"/>
    </row>
    <row r="1032" spans="1:12" ht="36" x14ac:dyDescent="0.15">
      <c r="A1032" s="11">
        <v>1033</v>
      </c>
      <c r="B1032" s="12" t="s">
        <v>1962</v>
      </c>
      <c r="C1032" s="13">
        <v>1860184</v>
      </c>
      <c r="D1032" s="14" t="s">
        <v>1988</v>
      </c>
      <c r="E1032" s="15" t="s">
        <v>10</v>
      </c>
      <c r="F1032" s="16" t="s">
        <v>11</v>
      </c>
      <c r="G1032" s="17" t="s">
        <v>1989</v>
      </c>
      <c r="H1032" s="18" t="s">
        <v>1990</v>
      </c>
      <c r="I1032" s="19">
        <v>10669</v>
      </c>
      <c r="J1032" s="20">
        <v>500</v>
      </c>
      <c r="K1032" s="31"/>
      <c r="L1032" s="35"/>
    </row>
    <row r="1033" spans="1:12" ht="36" x14ac:dyDescent="0.15">
      <c r="A1033" s="11">
        <v>1034</v>
      </c>
      <c r="B1033" s="21" t="s">
        <v>1962</v>
      </c>
      <c r="C1033" s="22">
        <v>1324105</v>
      </c>
      <c r="D1033" s="23" t="s">
        <v>1991</v>
      </c>
      <c r="E1033" s="24" t="s">
        <v>1992</v>
      </c>
      <c r="F1033" s="25"/>
      <c r="G1033" s="23" t="s">
        <v>1993</v>
      </c>
      <c r="H1033" s="26" t="str">
        <f>"1996/06/18"</f>
        <v>1996/06/18</v>
      </c>
      <c r="I1033" s="27">
        <v>4157</v>
      </c>
      <c r="J1033" s="28">
        <v>100</v>
      </c>
      <c r="K1033" s="32"/>
      <c r="L1033" s="35"/>
    </row>
    <row r="1034" spans="1:12" ht="24" x14ac:dyDescent="0.15">
      <c r="A1034" s="11">
        <v>1035</v>
      </c>
      <c r="B1034" s="21" t="s">
        <v>1962</v>
      </c>
      <c r="C1034" s="22">
        <v>3130926</v>
      </c>
      <c r="D1034" s="23" t="s">
        <v>1994</v>
      </c>
      <c r="E1034" s="24" t="s">
        <v>282</v>
      </c>
      <c r="F1034" s="25"/>
      <c r="G1034" s="23" t="s">
        <v>1995</v>
      </c>
      <c r="H1034" s="26" t="str">
        <f>"2011/10/20"</f>
        <v>2011/10/20</v>
      </c>
      <c r="I1034" s="27">
        <v>4613</v>
      </c>
      <c r="J1034" s="28">
        <v>100</v>
      </c>
      <c r="K1034" s="32"/>
      <c r="L1034" s="35"/>
    </row>
    <row r="1035" spans="1:12" ht="48" x14ac:dyDescent="0.15">
      <c r="A1035" s="11">
        <v>1036</v>
      </c>
      <c r="B1035" s="21" t="s">
        <v>1962</v>
      </c>
      <c r="C1035" s="22">
        <v>1324044</v>
      </c>
      <c r="D1035" s="23" t="s">
        <v>1996</v>
      </c>
      <c r="E1035" s="24" t="s">
        <v>486</v>
      </c>
      <c r="F1035" s="25"/>
      <c r="G1035" s="23" t="s">
        <v>1997</v>
      </c>
      <c r="H1035" s="26" t="str">
        <f>"1996/06/18"</f>
        <v>1996/06/18</v>
      </c>
      <c r="I1035" s="27">
        <v>3318</v>
      </c>
      <c r="J1035" s="28">
        <v>100</v>
      </c>
      <c r="K1035" s="32"/>
      <c r="L1035" s="35"/>
    </row>
    <row r="1036" spans="1:12" ht="36" x14ac:dyDescent="0.15">
      <c r="A1036" s="11">
        <v>1037</v>
      </c>
      <c r="B1036" s="21" t="s">
        <v>1962</v>
      </c>
      <c r="C1036" s="22">
        <v>1324051</v>
      </c>
      <c r="D1036" s="23" t="s">
        <v>1998</v>
      </c>
      <c r="E1036" s="24" t="s">
        <v>67</v>
      </c>
      <c r="F1036" s="25"/>
      <c r="G1036" s="23" t="s">
        <v>1999</v>
      </c>
      <c r="H1036" s="26" t="str">
        <f>"1996/06/18"</f>
        <v>1996/06/18</v>
      </c>
      <c r="I1036" s="27">
        <v>4157</v>
      </c>
      <c r="J1036" s="28">
        <v>100</v>
      </c>
      <c r="K1036" s="32"/>
      <c r="L1036" s="35"/>
    </row>
    <row r="1037" spans="1:12" ht="48" x14ac:dyDescent="0.15">
      <c r="A1037" s="11">
        <v>1038</v>
      </c>
      <c r="B1037" s="21" t="s">
        <v>1962</v>
      </c>
      <c r="C1037" s="22">
        <v>1324396</v>
      </c>
      <c r="D1037" s="23" t="s">
        <v>2000</v>
      </c>
      <c r="E1037" s="24" t="s">
        <v>888</v>
      </c>
      <c r="F1037" s="25"/>
      <c r="G1037" s="23" t="s">
        <v>2001</v>
      </c>
      <c r="H1037" s="26" t="str">
        <f>"1996/06/18"</f>
        <v>1996/06/18</v>
      </c>
      <c r="I1037" s="27">
        <v>3506</v>
      </c>
      <c r="J1037" s="28">
        <v>100</v>
      </c>
      <c r="K1037" s="32"/>
      <c r="L1037" s="35"/>
    </row>
    <row r="1038" spans="1:12" ht="36" x14ac:dyDescent="0.15">
      <c r="A1038" s="11">
        <v>1039</v>
      </c>
      <c r="B1038" s="21" t="s">
        <v>1962</v>
      </c>
      <c r="C1038" s="22">
        <v>1324037</v>
      </c>
      <c r="D1038" s="23" t="s">
        <v>2002</v>
      </c>
      <c r="E1038" s="24" t="s">
        <v>282</v>
      </c>
      <c r="F1038" s="25"/>
      <c r="G1038" s="23" t="s">
        <v>2003</v>
      </c>
      <c r="H1038" s="26" t="str">
        <f>"1996/06/18"</f>
        <v>1996/06/18</v>
      </c>
      <c r="I1038" s="27">
        <v>3976</v>
      </c>
      <c r="J1038" s="28">
        <v>100</v>
      </c>
      <c r="K1038" s="32"/>
      <c r="L1038" s="35"/>
    </row>
    <row r="1039" spans="1:12" ht="24" x14ac:dyDescent="0.15">
      <c r="A1039" s="11">
        <v>1040</v>
      </c>
      <c r="B1039" s="21" t="s">
        <v>1962</v>
      </c>
      <c r="C1039" s="22">
        <v>2125411</v>
      </c>
      <c r="D1039" s="23" t="s">
        <v>2004</v>
      </c>
      <c r="E1039" s="24" t="s">
        <v>10</v>
      </c>
      <c r="F1039" s="25"/>
      <c r="G1039" s="23" t="s">
        <v>2005</v>
      </c>
      <c r="H1039" s="26" t="str">
        <f>"1999/12/24"</f>
        <v>1999/12/24</v>
      </c>
      <c r="I1039" s="27">
        <v>661</v>
      </c>
      <c r="J1039" s="28">
        <v>100</v>
      </c>
      <c r="K1039" s="32"/>
      <c r="L1039" s="35"/>
    </row>
    <row r="1040" spans="1:12" ht="24" x14ac:dyDescent="0.15">
      <c r="A1040" s="11">
        <v>1041</v>
      </c>
      <c r="B1040" s="12" t="s">
        <v>2006</v>
      </c>
      <c r="C1040" s="13">
        <v>563338</v>
      </c>
      <c r="D1040" s="14" t="s">
        <v>2007</v>
      </c>
      <c r="E1040" s="15" t="s">
        <v>10</v>
      </c>
      <c r="F1040" s="16" t="s">
        <v>11</v>
      </c>
      <c r="G1040" s="17" t="s">
        <v>2008</v>
      </c>
      <c r="H1040" s="18" t="s">
        <v>13</v>
      </c>
      <c r="I1040" s="19">
        <v>2093</v>
      </c>
      <c r="J1040" s="20">
        <v>100</v>
      </c>
      <c r="K1040" s="31"/>
      <c r="L1040" s="35"/>
    </row>
    <row r="1041" spans="1:12" ht="24" x14ac:dyDescent="0.15">
      <c r="A1041" s="11">
        <v>1042</v>
      </c>
      <c r="B1041" s="12" t="s">
        <v>2006</v>
      </c>
      <c r="C1041" s="13">
        <v>2469386</v>
      </c>
      <c r="D1041" s="14" t="s">
        <v>2009</v>
      </c>
      <c r="E1041" s="15" t="s">
        <v>10</v>
      </c>
      <c r="F1041" s="16" t="s">
        <v>11</v>
      </c>
      <c r="G1041" s="17" t="s">
        <v>2010</v>
      </c>
      <c r="H1041" s="18" t="s">
        <v>2011</v>
      </c>
      <c r="I1041" s="19">
        <v>1417</v>
      </c>
      <c r="J1041" s="20">
        <v>100</v>
      </c>
      <c r="K1041" s="31" t="s">
        <v>26</v>
      </c>
      <c r="L1041" s="35"/>
    </row>
    <row r="1042" spans="1:12" ht="24" x14ac:dyDescent="0.15">
      <c r="A1042" s="11">
        <v>1043</v>
      </c>
      <c r="B1042" s="12" t="s">
        <v>2006</v>
      </c>
      <c r="C1042" s="13">
        <v>2469362</v>
      </c>
      <c r="D1042" s="14" t="s">
        <v>2012</v>
      </c>
      <c r="E1042" s="15" t="s">
        <v>10</v>
      </c>
      <c r="F1042" s="16" t="s">
        <v>11</v>
      </c>
      <c r="G1042" s="17" t="s">
        <v>2013</v>
      </c>
      <c r="H1042" s="18" t="s">
        <v>2011</v>
      </c>
      <c r="I1042" s="19">
        <v>1890</v>
      </c>
      <c r="J1042" s="20">
        <v>100</v>
      </c>
      <c r="K1042" s="31" t="s">
        <v>26</v>
      </c>
      <c r="L1042" s="35"/>
    </row>
    <row r="1043" spans="1:12" ht="24" x14ac:dyDescent="0.15">
      <c r="A1043" s="11">
        <v>1044</v>
      </c>
      <c r="B1043" s="12" t="s">
        <v>2006</v>
      </c>
      <c r="C1043" s="13">
        <v>2469355</v>
      </c>
      <c r="D1043" s="14" t="s">
        <v>2014</v>
      </c>
      <c r="E1043" s="15" t="s">
        <v>10</v>
      </c>
      <c r="F1043" s="16" t="s">
        <v>11</v>
      </c>
      <c r="G1043" s="17" t="s">
        <v>2015</v>
      </c>
      <c r="H1043" s="18" t="s">
        <v>2011</v>
      </c>
      <c r="I1043" s="19">
        <v>1890</v>
      </c>
      <c r="J1043" s="20">
        <v>100</v>
      </c>
      <c r="K1043" s="31" t="s">
        <v>26</v>
      </c>
      <c r="L1043" s="35"/>
    </row>
    <row r="1044" spans="1:12" ht="24" x14ac:dyDescent="0.15">
      <c r="A1044" s="11">
        <v>1045</v>
      </c>
      <c r="B1044" s="12" t="s">
        <v>2006</v>
      </c>
      <c r="C1044" s="13">
        <v>2469423</v>
      </c>
      <c r="D1044" s="14" t="s">
        <v>2016</v>
      </c>
      <c r="E1044" s="15" t="s">
        <v>10</v>
      </c>
      <c r="F1044" s="16" t="s">
        <v>11</v>
      </c>
      <c r="G1044" s="17" t="s">
        <v>2017</v>
      </c>
      <c r="H1044" s="18" t="s">
        <v>2011</v>
      </c>
      <c r="I1044" s="19">
        <v>2256</v>
      </c>
      <c r="J1044" s="20">
        <v>100</v>
      </c>
      <c r="K1044" s="31" t="s">
        <v>26</v>
      </c>
      <c r="L1044" s="35"/>
    </row>
    <row r="1045" spans="1:12" ht="24" x14ac:dyDescent="0.15">
      <c r="A1045" s="11">
        <v>1046</v>
      </c>
      <c r="B1045" s="12" t="s">
        <v>2006</v>
      </c>
      <c r="C1045" s="13">
        <v>2469348</v>
      </c>
      <c r="D1045" s="14" t="s">
        <v>2018</v>
      </c>
      <c r="E1045" s="15" t="s">
        <v>10</v>
      </c>
      <c r="F1045" s="16" t="s">
        <v>11</v>
      </c>
      <c r="G1045" s="17" t="s">
        <v>2019</v>
      </c>
      <c r="H1045" s="18" t="s">
        <v>2011</v>
      </c>
      <c r="I1045" s="19">
        <v>1890</v>
      </c>
      <c r="J1045" s="20">
        <v>100</v>
      </c>
      <c r="K1045" s="31" t="s">
        <v>26</v>
      </c>
      <c r="L1045" s="35"/>
    </row>
    <row r="1046" spans="1:12" ht="24" x14ac:dyDescent="0.15">
      <c r="A1046" s="11">
        <v>1047</v>
      </c>
      <c r="B1046" s="12" t="s">
        <v>2006</v>
      </c>
      <c r="C1046" s="13">
        <v>2469331</v>
      </c>
      <c r="D1046" s="14" t="s">
        <v>2020</v>
      </c>
      <c r="E1046" s="15" t="s">
        <v>10</v>
      </c>
      <c r="F1046" s="16" t="s">
        <v>11</v>
      </c>
      <c r="G1046" s="17" t="s">
        <v>2021</v>
      </c>
      <c r="H1046" s="18" t="s">
        <v>2011</v>
      </c>
      <c r="I1046" s="19">
        <v>1890</v>
      </c>
      <c r="J1046" s="20">
        <v>100</v>
      </c>
      <c r="K1046" s="31" t="s">
        <v>26</v>
      </c>
      <c r="L1046" s="35"/>
    </row>
    <row r="1047" spans="1:12" ht="24" x14ac:dyDescent="0.15">
      <c r="A1047" s="11">
        <v>1048</v>
      </c>
      <c r="B1047" s="12" t="s">
        <v>2006</v>
      </c>
      <c r="C1047" s="13">
        <v>2469324</v>
      </c>
      <c r="D1047" s="14" t="s">
        <v>2022</v>
      </c>
      <c r="E1047" s="15" t="s">
        <v>10</v>
      </c>
      <c r="F1047" s="16" t="s">
        <v>11</v>
      </c>
      <c r="G1047" s="17" t="s">
        <v>2023</v>
      </c>
      <c r="H1047" s="18" t="s">
        <v>2011</v>
      </c>
      <c r="I1047" s="19">
        <v>1890</v>
      </c>
      <c r="J1047" s="20">
        <v>100</v>
      </c>
      <c r="K1047" s="31" t="s">
        <v>26</v>
      </c>
      <c r="L1047" s="35"/>
    </row>
    <row r="1048" spans="1:12" ht="24" x14ac:dyDescent="0.15">
      <c r="A1048" s="11">
        <v>1049</v>
      </c>
      <c r="B1048" s="12" t="s">
        <v>2006</v>
      </c>
      <c r="C1048" s="13">
        <v>2469317</v>
      </c>
      <c r="D1048" s="14" t="s">
        <v>2024</v>
      </c>
      <c r="E1048" s="15" t="s">
        <v>10</v>
      </c>
      <c r="F1048" s="16" t="s">
        <v>11</v>
      </c>
      <c r="G1048" s="17" t="s">
        <v>2025</v>
      </c>
      <c r="H1048" s="18" t="s">
        <v>2011</v>
      </c>
      <c r="I1048" s="19">
        <v>1890</v>
      </c>
      <c r="J1048" s="20">
        <v>100</v>
      </c>
      <c r="K1048" s="31" t="s">
        <v>26</v>
      </c>
      <c r="L1048" s="35"/>
    </row>
    <row r="1049" spans="1:12" ht="24" x14ac:dyDescent="0.15">
      <c r="A1049" s="11">
        <v>1050</v>
      </c>
      <c r="B1049" s="12" t="s">
        <v>2006</v>
      </c>
      <c r="C1049" s="13">
        <v>2469430</v>
      </c>
      <c r="D1049" s="14" t="s">
        <v>2026</v>
      </c>
      <c r="E1049" s="15" t="s">
        <v>10</v>
      </c>
      <c r="F1049" s="16" t="s">
        <v>11</v>
      </c>
      <c r="G1049" s="17" t="s">
        <v>2027</v>
      </c>
      <c r="H1049" s="18" t="s">
        <v>2011</v>
      </c>
      <c r="I1049" s="19">
        <v>2079</v>
      </c>
      <c r="J1049" s="20">
        <v>100</v>
      </c>
      <c r="K1049" s="31" t="s">
        <v>26</v>
      </c>
      <c r="L1049" s="35"/>
    </row>
    <row r="1050" spans="1:12" ht="36" x14ac:dyDescent="0.15">
      <c r="A1050" s="11">
        <v>1051</v>
      </c>
      <c r="B1050" s="21" t="s">
        <v>2006</v>
      </c>
      <c r="C1050" s="22">
        <v>69267</v>
      </c>
      <c r="D1050" s="23" t="s">
        <v>2028</v>
      </c>
      <c r="E1050" s="24" t="s">
        <v>10</v>
      </c>
      <c r="F1050" s="25"/>
      <c r="G1050" s="23" t="s">
        <v>2029</v>
      </c>
      <c r="H1050" s="26" t="str">
        <f>"1994/03/31"</f>
        <v>1994/03/31</v>
      </c>
      <c r="I1050" s="27">
        <v>1536</v>
      </c>
      <c r="J1050" s="28">
        <v>100</v>
      </c>
      <c r="K1050" s="32"/>
      <c r="L1050" s="35"/>
    </row>
    <row r="1051" spans="1:12" ht="36" x14ac:dyDescent="0.15">
      <c r="A1051" s="11">
        <v>1052</v>
      </c>
      <c r="B1051" s="21" t="s">
        <v>2006</v>
      </c>
      <c r="C1051" s="22">
        <v>1138641</v>
      </c>
      <c r="D1051" s="23" t="s">
        <v>2030</v>
      </c>
      <c r="E1051" s="24" t="s">
        <v>10</v>
      </c>
      <c r="F1051" s="25"/>
      <c r="G1051" s="23" t="s">
        <v>2031</v>
      </c>
      <c r="H1051" s="26" t="str">
        <f>"1996/03/29"</f>
        <v>1996/03/29</v>
      </c>
      <c r="I1051" s="27">
        <v>3052</v>
      </c>
      <c r="J1051" s="28">
        <v>100</v>
      </c>
      <c r="K1051" s="32"/>
      <c r="L1051" s="35"/>
    </row>
    <row r="1052" spans="1:12" ht="24" x14ac:dyDescent="0.15">
      <c r="A1052" s="11">
        <v>1053</v>
      </c>
      <c r="B1052" s="12" t="s">
        <v>2032</v>
      </c>
      <c r="C1052" s="13">
        <v>1029864</v>
      </c>
      <c r="D1052" s="14" t="s">
        <v>2033</v>
      </c>
      <c r="E1052" s="15" t="s">
        <v>10</v>
      </c>
      <c r="F1052" s="16" t="s">
        <v>2034</v>
      </c>
      <c r="G1052" s="17" t="s">
        <v>2035</v>
      </c>
      <c r="H1052" s="18" t="s">
        <v>55</v>
      </c>
      <c r="I1052" s="19">
        <v>936</v>
      </c>
      <c r="J1052" s="20">
        <v>100</v>
      </c>
      <c r="K1052" s="31"/>
      <c r="L1052" s="35"/>
    </row>
    <row r="1053" spans="1:12" ht="24" x14ac:dyDescent="0.15">
      <c r="A1053" s="11">
        <v>1054</v>
      </c>
      <c r="B1053" s="12" t="s">
        <v>2032</v>
      </c>
      <c r="C1053" s="13">
        <v>915427</v>
      </c>
      <c r="D1053" s="14" t="s">
        <v>2036</v>
      </c>
      <c r="E1053" s="15" t="s">
        <v>10</v>
      </c>
      <c r="F1053" s="16" t="s">
        <v>2034</v>
      </c>
      <c r="G1053" s="17" t="s">
        <v>2037</v>
      </c>
      <c r="H1053" s="18" t="s">
        <v>2038</v>
      </c>
      <c r="I1053" s="19">
        <v>2317</v>
      </c>
      <c r="J1053" s="20">
        <v>100</v>
      </c>
      <c r="K1053" s="31"/>
      <c r="L1053" s="35"/>
    </row>
    <row r="1054" spans="1:12" ht="24" x14ac:dyDescent="0.15">
      <c r="A1054" s="11">
        <v>1055</v>
      </c>
      <c r="B1054" s="12" t="s">
        <v>2032</v>
      </c>
      <c r="C1054" s="13">
        <v>1839418</v>
      </c>
      <c r="D1054" s="14" t="s">
        <v>2039</v>
      </c>
      <c r="E1054" s="15" t="s">
        <v>10</v>
      </c>
      <c r="F1054" s="16" t="s">
        <v>2034</v>
      </c>
      <c r="G1054" s="17" t="s">
        <v>2040</v>
      </c>
      <c r="H1054" s="18" t="s">
        <v>2041</v>
      </c>
      <c r="I1054" s="19">
        <v>2646</v>
      </c>
      <c r="J1054" s="20">
        <v>100</v>
      </c>
      <c r="K1054" s="31"/>
      <c r="L1054" s="35"/>
    </row>
    <row r="1055" spans="1:12" ht="24" x14ac:dyDescent="0.15">
      <c r="A1055" s="11">
        <v>1056</v>
      </c>
      <c r="B1055" s="12" t="s">
        <v>2032</v>
      </c>
      <c r="C1055" s="13">
        <v>537766</v>
      </c>
      <c r="D1055" s="14" t="s">
        <v>2042</v>
      </c>
      <c r="E1055" s="15" t="s">
        <v>67</v>
      </c>
      <c r="F1055" s="16" t="s">
        <v>2034</v>
      </c>
      <c r="G1055" s="17" t="s">
        <v>2043</v>
      </c>
      <c r="H1055" s="18" t="s">
        <v>478</v>
      </c>
      <c r="I1055" s="19">
        <v>2030</v>
      </c>
      <c r="J1055" s="20">
        <v>100</v>
      </c>
      <c r="K1055" s="31"/>
      <c r="L1055" s="35"/>
    </row>
    <row r="1056" spans="1:12" x14ac:dyDescent="0.15">
      <c r="A1056" s="11">
        <v>1057</v>
      </c>
      <c r="B1056" s="12" t="s">
        <v>2032</v>
      </c>
      <c r="C1056" s="13">
        <v>662581</v>
      </c>
      <c r="D1056" s="14" t="s">
        <v>2044</v>
      </c>
      <c r="E1056" s="15" t="s">
        <v>10</v>
      </c>
      <c r="F1056" s="16" t="s">
        <v>2034</v>
      </c>
      <c r="G1056" s="17" t="s">
        <v>2045</v>
      </c>
      <c r="H1056" s="18" t="s">
        <v>13</v>
      </c>
      <c r="I1056" s="19">
        <v>1707</v>
      </c>
      <c r="J1056" s="20">
        <v>100</v>
      </c>
      <c r="K1056" s="31"/>
      <c r="L1056" s="35"/>
    </row>
    <row r="1057" spans="1:12" x14ac:dyDescent="0.15">
      <c r="A1057" s="11">
        <v>1058</v>
      </c>
      <c r="B1057" s="12" t="s">
        <v>2032</v>
      </c>
      <c r="C1057" s="13">
        <v>575751</v>
      </c>
      <c r="D1057" s="14" t="s">
        <v>2046</v>
      </c>
      <c r="E1057" s="15" t="s">
        <v>10</v>
      </c>
      <c r="F1057" s="16" t="s">
        <v>2034</v>
      </c>
      <c r="G1057" s="17" t="s">
        <v>2047</v>
      </c>
      <c r="H1057" s="18" t="s">
        <v>13</v>
      </c>
      <c r="I1057" s="19">
        <v>2032</v>
      </c>
      <c r="J1057" s="20">
        <v>100</v>
      </c>
      <c r="K1057" s="31"/>
      <c r="L1057" s="35"/>
    </row>
    <row r="1058" spans="1:12" ht="36" x14ac:dyDescent="0.15">
      <c r="A1058" s="11">
        <v>1059</v>
      </c>
      <c r="B1058" s="21" t="s">
        <v>2032</v>
      </c>
      <c r="C1058" s="22">
        <v>537773</v>
      </c>
      <c r="D1058" s="23" t="s">
        <v>2048</v>
      </c>
      <c r="E1058" s="24" t="s">
        <v>67</v>
      </c>
      <c r="F1058" s="25"/>
      <c r="G1058" s="23" t="s">
        <v>2049</v>
      </c>
      <c r="H1058" s="26" t="str">
        <f>"1995/03/06"</f>
        <v>1995/03/06</v>
      </c>
      <c r="I1058" s="27">
        <v>3726</v>
      </c>
      <c r="J1058" s="28">
        <v>100</v>
      </c>
      <c r="K1058" s="32"/>
      <c r="L1058" s="35"/>
    </row>
    <row r="1059" spans="1:12" ht="24" x14ac:dyDescent="0.15">
      <c r="A1059" s="11">
        <v>1060</v>
      </c>
      <c r="B1059" s="12" t="s">
        <v>2032</v>
      </c>
      <c r="C1059" s="13">
        <v>851725</v>
      </c>
      <c r="D1059" s="14" t="s">
        <v>2050</v>
      </c>
      <c r="E1059" s="15" t="s">
        <v>748</v>
      </c>
      <c r="F1059" s="16" t="s">
        <v>2034</v>
      </c>
      <c r="G1059" s="17" t="s">
        <v>2051</v>
      </c>
      <c r="H1059" s="18" t="s">
        <v>362</v>
      </c>
      <c r="I1059" s="19">
        <v>6489</v>
      </c>
      <c r="J1059" s="20">
        <v>100</v>
      </c>
      <c r="K1059" s="31"/>
      <c r="L1059" s="35"/>
    </row>
    <row r="1060" spans="1:12" ht="24" x14ac:dyDescent="0.15">
      <c r="A1060" s="11">
        <v>1061</v>
      </c>
      <c r="B1060" s="12" t="s">
        <v>2032</v>
      </c>
      <c r="C1060" s="13">
        <v>957182</v>
      </c>
      <c r="D1060" s="14" t="s">
        <v>2052</v>
      </c>
      <c r="E1060" s="15" t="s">
        <v>10</v>
      </c>
      <c r="F1060" s="16" t="s">
        <v>2034</v>
      </c>
      <c r="G1060" s="17" t="s">
        <v>2053</v>
      </c>
      <c r="H1060" s="18" t="s">
        <v>55</v>
      </c>
      <c r="I1060" s="19">
        <v>3071</v>
      </c>
      <c r="J1060" s="20">
        <v>100</v>
      </c>
      <c r="K1060" s="31"/>
      <c r="L1060" s="35"/>
    </row>
    <row r="1061" spans="1:12" ht="24" x14ac:dyDescent="0.15">
      <c r="A1061" s="11">
        <v>1062</v>
      </c>
      <c r="B1061" s="12" t="s">
        <v>2032</v>
      </c>
      <c r="C1061" s="13">
        <v>524698</v>
      </c>
      <c r="D1061" s="14" t="s">
        <v>2054</v>
      </c>
      <c r="E1061" s="15" t="s">
        <v>10</v>
      </c>
      <c r="F1061" s="16" t="s">
        <v>2055</v>
      </c>
      <c r="G1061" s="17" t="s">
        <v>2056</v>
      </c>
      <c r="H1061" s="18" t="s">
        <v>2057</v>
      </c>
      <c r="I1061" s="19">
        <v>13905</v>
      </c>
      <c r="J1061" s="20">
        <v>500</v>
      </c>
      <c r="K1061" s="31"/>
      <c r="L1061" s="35"/>
    </row>
    <row r="1062" spans="1:12" ht="24" x14ac:dyDescent="0.15">
      <c r="A1062" s="11">
        <v>1063</v>
      </c>
      <c r="B1062" s="21" t="s">
        <v>2058</v>
      </c>
      <c r="C1062" s="22">
        <v>2687056</v>
      </c>
      <c r="D1062" s="23" t="s">
        <v>2059</v>
      </c>
      <c r="E1062" s="24" t="s">
        <v>570</v>
      </c>
      <c r="F1062" s="25" t="s">
        <v>571</v>
      </c>
      <c r="G1062" s="23" t="s">
        <v>2060</v>
      </c>
      <c r="H1062" s="26" t="str">
        <f>"2005/05/09"</f>
        <v>2005/05/09</v>
      </c>
      <c r="I1062" s="27">
        <v>1148</v>
      </c>
      <c r="J1062" s="28">
        <v>100</v>
      </c>
      <c r="K1062" s="32"/>
      <c r="L1062" s="35"/>
    </row>
    <row r="1063" spans="1:12" ht="24" x14ac:dyDescent="0.15">
      <c r="A1063" s="11">
        <v>1064</v>
      </c>
      <c r="B1063" s="12" t="s">
        <v>2058</v>
      </c>
      <c r="C1063" s="13">
        <v>2083650</v>
      </c>
      <c r="D1063" s="14" t="s">
        <v>2061</v>
      </c>
      <c r="E1063" s="15" t="s">
        <v>10</v>
      </c>
      <c r="F1063" s="16" t="s">
        <v>11</v>
      </c>
      <c r="G1063" s="17" t="s">
        <v>2062</v>
      </c>
      <c r="H1063" s="18" t="s">
        <v>1065</v>
      </c>
      <c r="I1063" s="19">
        <v>1827</v>
      </c>
      <c r="J1063" s="20">
        <v>100</v>
      </c>
      <c r="K1063" s="31"/>
      <c r="L1063" s="35"/>
    </row>
    <row r="1064" spans="1:12" x14ac:dyDescent="0.15">
      <c r="A1064" s="11">
        <v>1065</v>
      </c>
      <c r="B1064" s="12" t="s">
        <v>2058</v>
      </c>
      <c r="C1064" s="13">
        <v>2677606</v>
      </c>
      <c r="D1064" s="14" t="s">
        <v>2063</v>
      </c>
      <c r="E1064" s="15" t="s">
        <v>10</v>
      </c>
      <c r="F1064" s="16" t="s">
        <v>11</v>
      </c>
      <c r="G1064" s="17" t="s">
        <v>2064</v>
      </c>
      <c r="H1064" s="18" t="s">
        <v>2065</v>
      </c>
      <c r="I1064" s="19">
        <v>1606</v>
      </c>
      <c r="J1064" s="20">
        <v>100</v>
      </c>
      <c r="K1064" s="31"/>
      <c r="L1064" s="35"/>
    </row>
    <row r="1065" spans="1:12" ht="24" x14ac:dyDescent="0.15">
      <c r="A1065" s="11">
        <v>1066</v>
      </c>
      <c r="B1065" s="12" t="s">
        <v>2058</v>
      </c>
      <c r="C1065" s="13">
        <v>9100006110</v>
      </c>
      <c r="D1065" s="14" t="s">
        <v>2066</v>
      </c>
      <c r="E1065" s="15" t="s">
        <v>10</v>
      </c>
      <c r="F1065" s="16" t="s">
        <v>248</v>
      </c>
      <c r="G1065" s="17" t="s">
        <v>2067</v>
      </c>
      <c r="H1065" s="18" t="s">
        <v>2068</v>
      </c>
      <c r="I1065" s="19">
        <v>1701</v>
      </c>
      <c r="J1065" s="20">
        <v>100</v>
      </c>
      <c r="K1065" s="31"/>
      <c r="L1065" s="35"/>
    </row>
    <row r="1066" spans="1:12" ht="24" x14ac:dyDescent="0.15">
      <c r="A1066" s="11">
        <v>1067</v>
      </c>
      <c r="B1066" s="12" t="s">
        <v>2058</v>
      </c>
      <c r="C1066" s="13">
        <v>293808</v>
      </c>
      <c r="D1066" s="14" t="s">
        <v>2069</v>
      </c>
      <c r="E1066" s="15" t="s">
        <v>10</v>
      </c>
      <c r="F1066" s="16" t="s">
        <v>11</v>
      </c>
      <c r="G1066" s="17" t="s">
        <v>2070</v>
      </c>
      <c r="H1066" s="18" t="s">
        <v>16</v>
      </c>
      <c r="I1066" s="19">
        <v>661</v>
      </c>
      <c r="J1066" s="20">
        <v>100</v>
      </c>
      <c r="K1066" s="31"/>
      <c r="L1066" s="35"/>
    </row>
    <row r="1067" spans="1:12" ht="24" x14ac:dyDescent="0.15">
      <c r="A1067" s="11">
        <v>1068</v>
      </c>
      <c r="B1067" s="12" t="s">
        <v>2058</v>
      </c>
      <c r="C1067" s="13">
        <v>3129685</v>
      </c>
      <c r="D1067" s="14" t="s">
        <v>2071</v>
      </c>
      <c r="E1067" s="15" t="s">
        <v>10</v>
      </c>
      <c r="F1067" s="16" t="s">
        <v>11</v>
      </c>
      <c r="G1067" s="17" t="s">
        <v>2072</v>
      </c>
      <c r="H1067" s="18" t="s">
        <v>2073</v>
      </c>
      <c r="I1067" s="19">
        <v>2310</v>
      </c>
      <c r="J1067" s="20">
        <v>100</v>
      </c>
      <c r="K1067" s="31"/>
      <c r="L1067" s="35"/>
    </row>
    <row r="1068" spans="1:12" ht="24" x14ac:dyDescent="0.15">
      <c r="A1068" s="11">
        <v>1069</v>
      </c>
      <c r="B1068" s="12" t="s">
        <v>2058</v>
      </c>
      <c r="C1068" s="13">
        <v>1087987</v>
      </c>
      <c r="D1068" s="14" t="s">
        <v>2074</v>
      </c>
      <c r="E1068" s="15" t="s">
        <v>10</v>
      </c>
      <c r="F1068" s="16" t="s">
        <v>11</v>
      </c>
      <c r="G1068" s="17" t="s">
        <v>2075</v>
      </c>
      <c r="H1068" s="18" t="s">
        <v>55</v>
      </c>
      <c r="I1068" s="19">
        <v>1181</v>
      </c>
      <c r="J1068" s="20">
        <v>100</v>
      </c>
      <c r="K1068" s="31"/>
      <c r="L1068" s="35"/>
    </row>
    <row r="1069" spans="1:12" ht="24" x14ac:dyDescent="0.15">
      <c r="A1069" s="11">
        <v>1070</v>
      </c>
      <c r="B1069" s="12" t="s">
        <v>2076</v>
      </c>
      <c r="C1069" s="13">
        <v>1370560</v>
      </c>
      <c r="D1069" s="14" t="s">
        <v>2077</v>
      </c>
      <c r="E1069" s="15" t="s">
        <v>10</v>
      </c>
      <c r="F1069" s="16" t="s">
        <v>2078</v>
      </c>
      <c r="G1069" s="17" t="s">
        <v>2079</v>
      </c>
      <c r="H1069" s="18" t="s">
        <v>2080</v>
      </c>
      <c r="I1069" s="19">
        <v>4128</v>
      </c>
      <c r="J1069" s="20">
        <v>100</v>
      </c>
      <c r="K1069" s="31"/>
      <c r="L1069" s="35"/>
    </row>
    <row r="1070" spans="1:12" ht="24" x14ac:dyDescent="0.15">
      <c r="A1070" s="11">
        <v>1071</v>
      </c>
      <c r="B1070" s="21" t="s">
        <v>2076</v>
      </c>
      <c r="C1070" s="22">
        <v>468060</v>
      </c>
      <c r="D1070" s="23" t="s">
        <v>2081</v>
      </c>
      <c r="E1070" s="24" t="s">
        <v>2082</v>
      </c>
      <c r="F1070" s="25" t="s">
        <v>571</v>
      </c>
      <c r="G1070" s="23" t="s">
        <v>2083</v>
      </c>
      <c r="H1070" s="26" t="str">
        <f>"1994/07/05"</f>
        <v>1994/07/05</v>
      </c>
      <c r="I1070" s="27">
        <v>5580</v>
      </c>
      <c r="J1070" s="28">
        <v>100</v>
      </c>
      <c r="K1070" s="32"/>
      <c r="L1070" s="35"/>
    </row>
    <row r="1071" spans="1:12" x14ac:dyDescent="0.15">
      <c r="A1071" s="11">
        <v>1072</v>
      </c>
      <c r="B1071" s="12" t="s">
        <v>2076</v>
      </c>
      <c r="C1071" s="13">
        <v>1064322</v>
      </c>
      <c r="D1071" s="14" t="s">
        <v>2084</v>
      </c>
      <c r="E1071" s="15" t="s">
        <v>10</v>
      </c>
      <c r="F1071" s="16" t="s">
        <v>2078</v>
      </c>
      <c r="G1071" s="17" t="s">
        <v>2085</v>
      </c>
      <c r="H1071" s="18" t="s">
        <v>55</v>
      </c>
      <c r="I1071" s="19">
        <v>2204</v>
      </c>
      <c r="J1071" s="20">
        <v>100</v>
      </c>
      <c r="K1071" s="31"/>
      <c r="L1071" s="35"/>
    </row>
    <row r="1072" spans="1:12" ht="24" x14ac:dyDescent="0.15">
      <c r="A1072" s="11">
        <v>1073</v>
      </c>
      <c r="B1072" s="12" t="s">
        <v>2076</v>
      </c>
      <c r="C1072" s="13">
        <v>2798967</v>
      </c>
      <c r="D1072" s="14" t="s">
        <v>2086</v>
      </c>
      <c r="E1072" s="15" t="s">
        <v>256</v>
      </c>
      <c r="F1072" s="16" t="s">
        <v>2078</v>
      </c>
      <c r="G1072" s="17" t="s">
        <v>2087</v>
      </c>
      <c r="H1072" s="18" t="s">
        <v>2088</v>
      </c>
      <c r="I1072" s="19">
        <v>1730</v>
      </c>
      <c r="J1072" s="20">
        <v>100</v>
      </c>
      <c r="K1072" s="31"/>
      <c r="L1072" s="35"/>
    </row>
    <row r="1073" spans="1:12" ht="24" x14ac:dyDescent="0.15">
      <c r="A1073" s="11">
        <v>1074</v>
      </c>
      <c r="B1073" s="12" t="s">
        <v>2076</v>
      </c>
      <c r="C1073" s="13">
        <v>2798974</v>
      </c>
      <c r="D1073" s="14" t="s">
        <v>2086</v>
      </c>
      <c r="E1073" s="15" t="s">
        <v>256</v>
      </c>
      <c r="F1073" s="16" t="s">
        <v>2078</v>
      </c>
      <c r="G1073" s="17" t="s">
        <v>2087</v>
      </c>
      <c r="H1073" s="18" t="s">
        <v>2088</v>
      </c>
      <c r="I1073" s="19">
        <v>1730</v>
      </c>
      <c r="J1073" s="20">
        <v>100</v>
      </c>
      <c r="K1073" s="31"/>
      <c r="L1073" s="35"/>
    </row>
    <row r="1074" spans="1:12" x14ac:dyDescent="0.15">
      <c r="A1074" s="11">
        <v>1075</v>
      </c>
      <c r="B1074" s="12" t="s">
        <v>2076</v>
      </c>
      <c r="C1074" s="13">
        <v>1064391</v>
      </c>
      <c r="D1074" s="14" t="s">
        <v>2089</v>
      </c>
      <c r="E1074" s="15" t="s">
        <v>10</v>
      </c>
      <c r="F1074" s="16" t="s">
        <v>2078</v>
      </c>
      <c r="G1074" s="17" t="s">
        <v>2090</v>
      </c>
      <c r="H1074" s="18" t="s">
        <v>55</v>
      </c>
      <c r="I1074" s="19">
        <v>4250</v>
      </c>
      <c r="J1074" s="20">
        <v>100</v>
      </c>
      <c r="K1074" s="31"/>
      <c r="L1074" s="35"/>
    </row>
    <row r="1075" spans="1:12" ht="24" x14ac:dyDescent="0.15">
      <c r="A1075" s="11">
        <v>1076</v>
      </c>
      <c r="B1075" s="12" t="s">
        <v>2076</v>
      </c>
      <c r="C1075" s="13">
        <v>1390780</v>
      </c>
      <c r="D1075" s="14" t="s">
        <v>2091</v>
      </c>
      <c r="E1075" s="15" t="s">
        <v>10</v>
      </c>
      <c r="F1075" s="16" t="s">
        <v>2078</v>
      </c>
      <c r="G1075" s="17" t="s">
        <v>2092</v>
      </c>
      <c r="H1075" s="18" t="s">
        <v>2093</v>
      </c>
      <c r="I1075" s="19">
        <v>2017</v>
      </c>
      <c r="J1075" s="20">
        <v>100</v>
      </c>
      <c r="K1075" s="31"/>
      <c r="L1075" s="35"/>
    </row>
    <row r="1076" spans="1:12" ht="24" x14ac:dyDescent="0.15">
      <c r="A1076" s="11">
        <v>1077</v>
      </c>
      <c r="B1076" s="12" t="s">
        <v>2076</v>
      </c>
      <c r="C1076" s="13">
        <v>523356</v>
      </c>
      <c r="D1076" s="14" t="s">
        <v>2094</v>
      </c>
      <c r="E1076" s="15" t="s">
        <v>10</v>
      </c>
      <c r="F1076" s="16" t="s">
        <v>2078</v>
      </c>
      <c r="G1076" s="17" t="s">
        <v>2095</v>
      </c>
      <c r="H1076" s="18" t="s">
        <v>2096</v>
      </c>
      <c r="I1076" s="19">
        <v>1080</v>
      </c>
      <c r="J1076" s="20">
        <v>100</v>
      </c>
      <c r="K1076" s="31"/>
      <c r="L1076" s="35"/>
    </row>
    <row r="1077" spans="1:12" ht="24" x14ac:dyDescent="0.15">
      <c r="A1077" s="11">
        <v>1078</v>
      </c>
      <c r="B1077" s="12" t="s">
        <v>2076</v>
      </c>
      <c r="C1077" s="13">
        <v>1064520</v>
      </c>
      <c r="D1077" s="14" t="s">
        <v>2097</v>
      </c>
      <c r="E1077" s="15" t="s">
        <v>10</v>
      </c>
      <c r="F1077" s="16" t="s">
        <v>2078</v>
      </c>
      <c r="G1077" s="17" t="s">
        <v>2098</v>
      </c>
      <c r="H1077" s="18" t="s">
        <v>55</v>
      </c>
      <c r="I1077" s="19">
        <v>1023</v>
      </c>
      <c r="J1077" s="20">
        <v>100</v>
      </c>
      <c r="K1077" s="31"/>
      <c r="L1077" s="35"/>
    </row>
    <row r="1078" spans="1:12" ht="24" x14ac:dyDescent="0.15">
      <c r="A1078" s="11">
        <v>1079</v>
      </c>
      <c r="B1078" s="12" t="s">
        <v>2076</v>
      </c>
      <c r="C1078" s="13">
        <v>661195</v>
      </c>
      <c r="D1078" s="14" t="s">
        <v>2099</v>
      </c>
      <c r="E1078" s="15" t="s">
        <v>625</v>
      </c>
      <c r="F1078" s="16" t="s">
        <v>2078</v>
      </c>
      <c r="G1078" s="17" t="s">
        <v>2100</v>
      </c>
      <c r="H1078" s="18" t="s">
        <v>13</v>
      </c>
      <c r="I1078" s="19">
        <v>1512</v>
      </c>
      <c r="J1078" s="20">
        <v>100</v>
      </c>
      <c r="K1078" s="31"/>
      <c r="L1078" s="35"/>
    </row>
    <row r="1079" spans="1:12" ht="24" x14ac:dyDescent="0.15">
      <c r="A1079" s="11">
        <v>1080</v>
      </c>
      <c r="B1079" s="12" t="s">
        <v>2076</v>
      </c>
      <c r="C1079" s="13">
        <v>859356</v>
      </c>
      <c r="D1079" s="14" t="s">
        <v>2101</v>
      </c>
      <c r="E1079" s="15" t="s">
        <v>303</v>
      </c>
      <c r="F1079" s="16" t="s">
        <v>2078</v>
      </c>
      <c r="G1079" s="17" t="s">
        <v>2102</v>
      </c>
      <c r="H1079" s="18" t="s">
        <v>2103</v>
      </c>
      <c r="I1079" s="19">
        <v>1854</v>
      </c>
      <c r="J1079" s="20">
        <v>100</v>
      </c>
      <c r="K1079" s="31"/>
      <c r="L1079" s="35"/>
    </row>
    <row r="1080" spans="1:12" x14ac:dyDescent="0.15">
      <c r="A1080" s="11">
        <v>1081</v>
      </c>
      <c r="B1080" s="21" t="s">
        <v>2104</v>
      </c>
      <c r="C1080" s="22">
        <v>864091</v>
      </c>
      <c r="D1080" s="23" t="s">
        <v>2105</v>
      </c>
      <c r="E1080" s="24" t="s">
        <v>10</v>
      </c>
      <c r="F1080" s="25" t="s">
        <v>571</v>
      </c>
      <c r="G1080" s="23" t="s">
        <v>2106</v>
      </c>
      <c r="H1080" s="26" t="str">
        <f>"1995/07/25"</f>
        <v>1995/07/25</v>
      </c>
      <c r="I1080" s="27">
        <v>3523</v>
      </c>
      <c r="J1080" s="28">
        <v>100</v>
      </c>
      <c r="K1080" s="32"/>
      <c r="L1080" s="35"/>
    </row>
    <row r="1081" spans="1:12" ht="24" x14ac:dyDescent="0.15">
      <c r="A1081" s="11">
        <v>1082</v>
      </c>
      <c r="B1081" s="12" t="s">
        <v>2107</v>
      </c>
      <c r="C1081" s="13">
        <v>546768</v>
      </c>
      <c r="D1081" s="14" t="s">
        <v>2108</v>
      </c>
      <c r="E1081" s="15" t="s">
        <v>10</v>
      </c>
      <c r="F1081" s="16" t="s">
        <v>2109</v>
      </c>
      <c r="G1081" s="17" t="s">
        <v>2110</v>
      </c>
      <c r="H1081" s="18" t="s">
        <v>2111</v>
      </c>
      <c r="I1081" s="19">
        <v>16686</v>
      </c>
      <c r="J1081" s="20">
        <v>500</v>
      </c>
      <c r="K1081" s="31"/>
      <c r="L1081" s="35"/>
    </row>
    <row r="1082" spans="1:12" ht="24" x14ac:dyDescent="0.15">
      <c r="A1082" s="11">
        <v>1083</v>
      </c>
      <c r="B1082" s="21" t="s">
        <v>2112</v>
      </c>
      <c r="C1082" s="22">
        <v>2654324</v>
      </c>
      <c r="D1082" s="23" t="s">
        <v>2113</v>
      </c>
      <c r="E1082" s="24" t="s">
        <v>10</v>
      </c>
      <c r="F1082" s="25"/>
      <c r="G1082" s="23" t="s">
        <v>2114</v>
      </c>
      <c r="H1082" s="26" t="str">
        <f>"2004/01/27"</f>
        <v>2004/01/27</v>
      </c>
      <c r="I1082" s="27">
        <v>3213</v>
      </c>
      <c r="J1082" s="28">
        <v>100</v>
      </c>
      <c r="K1082" s="32"/>
      <c r="L1082" s="35"/>
    </row>
    <row r="1083" spans="1:12" ht="24" x14ac:dyDescent="0.15">
      <c r="A1083" s="11">
        <v>1084</v>
      </c>
      <c r="B1083" s="21" t="s">
        <v>2112</v>
      </c>
      <c r="C1083" s="22">
        <v>2654515</v>
      </c>
      <c r="D1083" s="23" t="s">
        <v>2115</v>
      </c>
      <c r="E1083" s="24" t="s">
        <v>10</v>
      </c>
      <c r="F1083" s="25"/>
      <c r="G1083" s="23" t="s">
        <v>2116</v>
      </c>
      <c r="H1083" s="26" t="str">
        <f>"2004/01/27"</f>
        <v>2004/01/27</v>
      </c>
      <c r="I1083" s="27">
        <v>3213</v>
      </c>
      <c r="J1083" s="28">
        <v>100</v>
      </c>
      <c r="K1083" s="32"/>
      <c r="L1083" s="35"/>
    </row>
    <row r="1084" spans="1:12" ht="24" x14ac:dyDescent="0.15">
      <c r="A1084" s="11">
        <v>1085</v>
      </c>
      <c r="B1084" s="21" t="s">
        <v>2112</v>
      </c>
      <c r="C1084" s="22">
        <v>2643519</v>
      </c>
      <c r="D1084" s="23" t="s">
        <v>2117</v>
      </c>
      <c r="E1084" s="24" t="s">
        <v>10</v>
      </c>
      <c r="F1084" s="25"/>
      <c r="G1084" s="23" t="s">
        <v>2118</v>
      </c>
      <c r="H1084" s="26" t="str">
        <f>"2003/10/30"</f>
        <v>2003/10/30</v>
      </c>
      <c r="I1084" s="27">
        <v>3213</v>
      </c>
      <c r="J1084" s="28">
        <v>100</v>
      </c>
      <c r="K1084" s="32"/>
      <c r="L1084" s="35"/>
    </row>
    <row r="1085" spans="1:12" ht="24" x14ac:dyDescent="0.15">
      <c r="A1085" s="11">
        <v>1086</v>
      </c>
      <c r="B1085" s="15" t="s">
        <v>2119</v>
      </c>
      <c r="C1085" s="13">
        <v>9100000347</v>
      </c>
      <c r="D1085" s="14" t="s">
        <v>2120</v>
      </c>
      <c r="E1085" s="15" t="s">
        <v>10</v>
      </c>
      <c r="F1085" s="16" t="s">
        <v>2078</v>
      </c>
      <c r="G1085" s="17" t="s">
        <v>2121</v>
      </c>
      <c r="H1085" s="18" t="s">
        <v>2122</v>
      </c>
      <c r="I1085" s="19">
        <v>1</v>
      </c>
      <c r="J1085" s="20">
        <v>100</v>
      </c>
      <c r="K1085" s="31"/>
      <c r="L1085" s="35"/>
    </row>
    <row r="1086" spans="1:12" ht="24" x14ac:dyDescent="0.15">
      <c r="A1086" s="11">
        <v>1087</v>
      </c>
      <c r="B1086" s="21" t="s">
        <v>2119</v>
      </c>
      <c r="C1086" s="22">
        <v>884266</v>
      </c>
      <c r="D1086" s="23" t="s">
        <v>2123</v>
      </c>
      <c r="E1086" s="24" t="s">
        <v>10</v>
      </c>
      <c r="F1086" s="25"/>
      <c r="G1086" s="23" t="s">
        <v>2124</v>
      </c>
      <c r="H1086" s="26" t="str">
        <f>"1998/07/13"</f>
        <v>1998/07/13</v>
      </c>
      <c r="I1086" s="27">
        <v>1</v>
      </c>
      <c r="J1086" s="28">
        <v>100</v>
      </c>
      <c r="K1086" s="32"/>
      <c r="L1086" s="35"/>
    </row>
    <row r="1087" spans="1:12" ht="24" x14ac:dyDescent="0.15">
      <c r="A1087" s="11">
        <v>1088</v>
      </c>
      <c r="B1087" s="15" t="s">
        <v>2119</v>
      </c>
      <c r="C1087" s="13">
        <v>3901106</v>
      </c>
      <c r="D1087" s="14" t="s">
        <v>2125</v>
      </c>
      <c r="E1087" s="15" t="s">
        <v>10</v>
      </c>
      <c r="F1087" s="16" t="s">
        <v>2078</v>
      </c>
      <c r="G1087" s="17" t="s">
        <v>2126</v>
      </c>
      <c r="H1087" s="18" t="s">
        <v>2127</v>
      </c>
      <c r="I1087" s="19">
        <v>1890</v>
      </c>
      <c r="J1087" s="20">
        <v>100</v>
      </c>
      <c r="K1087" s="31"/>
      <c r="L1087" s="35"/>
    </row>
    <row r="1088" spans="1:12" x14ac:dyDescent="0.15">
      <c r="A1088" s="11">
        <v>1089</v>
      </c>
      <c r="B1088" s="21" t="s">
        <v>2119</v>
      </c>
      <c r="C1088" s="22">
        <v>9100003362</v>
      </c>
      <c r="D1088" s="23" t="s">
        <v>2128</v>
      </c>
      <c r="E1088" s="24" t="s">
        <v>10</v>
      </c>
      <c r="F1088" s="25"/>
      <c r="G1088" s="23" t="s">
        <v>2129</v>
      </c>
      <c r="H1088" s="26" t="str">
        <f>"2008/06/02"</f>
        <v>2008/06/02</v>
      </c>
      <c r="I1088" s="27">
        <v>1840</v>
      </c>
      <c r="J1088" s="28">
        <v>100</v>
      </c>
      <c r="K1088" s="32"/>
      <c r="L1088" s="35"/>
    </row>
    <row r="1089" spans="1:12" ht="24" x14ac:dyDescent="0.15">
      <c r="A1089" s="11">
        <v>1090</v>
      </c>
      <c r="B1089" s="21" t="s">
        <v>2119</v>
      </c>
      <c r="C1089" s="22">
        <v>3503867</v>
      </c>
      <c r="D1089" s="23" t="s">
        <v>2130</v>
      </c>
      <c r="E1089" s="24" t="s">
        <v>10</v>
      </c>
      <c r="F1089" s="25"/>
      <c r="G1089" s="23" t="s">
        <v>2131</v>
      </c>
      <c r="H1089" s="26" t="str">
        <f>"2014/06/12"</f>
        <v>2014/06/12</v>
      </c>
      <c r="I1089" s="27">
        <v>2637</v>
      </c>
      <c r="J1089" s="28">
        <v>100</v>
      </c>
      <c r="K1089" s="32"/>
      <c r="L1089" s="35"/>
    </row>
    <row r="1090" spans="1:12" x14ac:dyDescent="0.15">
      <c r="A1090" s="11">
        <v>1091</v>
      </c>
      <c r="B1090" s="15" t="s">
        <v>2119</v>
      </c>
      <c r="C1090" s="13">
        <v>2464534</v>
      </c>
      <c r="D1090" s="14" t="s">
        <v>2132</v>
      </c>
      <c r="E1090" s="15" t="s">
        <v>10</v>
      </c>
      <c r="F1090" s="16" t="s">
        <v>11</v>
      </c>
      <c r="G1090" s="17" t="s">
        <v>2133</v>
      </c>
      <c r="H1090" s="18" t="s">
        <v>2134</v>
      </c>
      <c r="I1090" s="19">
        <v>12285</v>
      </c>
      <c r="J1090" s="20">
        <v>500</v>
      </c>
      <c r="K1090" s="31"/>
      <c r="L1090" s="35"/>
    </row>
    <row r="1091" spans="1:12" ht="24" x14ac:dyDescent="0.15">
      <c r="A1091" s="11">
        <v>1092</v>
      </c>
      <c r="B1091" s="21" t="s">
        <v>2119</v>
      </c>
      <c r="C1091" s="22">
        <v>3138212</v>
      </c>
      <c r="D1091" s="23" t="s">
        <v>2135</v>
      </c>
      <c r="E1091" s="24" t="s">
        <v>10</v>
      </c>
      <c r="F1091" s="25"/>
      <c r="G1091" s="23" t="s">
        <v>2136</v>
      </c>
      <c r="H1091" s="26" t="str">
        <f>"2012/05/18"</f>
        <v>2012/05/18</v>
      </c>
      <c r="I1091" s="27">
        <v>594</v>
      </c>
      <c r="J1091" s="28">
        <v>100</v>
      </c>
      <c r="K1091" s="32"/>
      <c r="L1091" s="35"/>
    </row>
    <row r="1092" spans="1:12" x14ac:dyDescent="0.15">
      <c r="A1092" s="11">
        <v>1093</v>
      </c>
      <c r="B1092" s="21" t="s">
        <v>2119</v>
      </c>
      <c r="C1092" s="22">
        <v>3500194</v>
      </c>
      <c r="D1092" s="23" t="s">
        <v>2137</v>
      </c>
      <c r="E1092" s="24" t="s">
        <v>10</v>
      </c>
      <c r="F1092" s="25"/>
      <c r="G1092" s="23" t="s">
        <v>2138</v>
      </c>
      <c r="H1092" s="26" t="str">
        <f>"2014/05/21"</f>
        <v>2014/05/21</v>
      </c>
      <c r="I1092" s="27">
        <v>206</v>
      </c>
      <c r="J1092" s="28">
        <v>100</v>
      </c>
      <c r="K1092" s="32"/>
      <c r="L1092" s="35"/>
    </row>
    <row r="1093" spans="1:12" x14ac:dyDescent="0.15">
      <c r="A1093" s="11">
        <v>1094</v>
      </c>
      <c r="B1093" s="21" t="s">
        <v>2119</v>
      </c>
      <c r="C1093" s="22">
        <v>1968644</v>
      </c>
      <c r="D1093" s="23" t="s">
        <v>2139</v>
      </c>
      <c r="E1093" s="24" t="s">
        <v>10</v>
      </c>
      <c r="F1093" s="25"/>
      <c r="G1093" s="23" t="s">
        <v>2140</v>
      </c>
      <c r="H1093" s="26" t="str">
        <f>"2004/08/26"</f>
        <v>2004/08/26</v>
      </c>
      <c r="I1093" s="27">
        <v>1795</v>
      </c>
      <c r="J1093" s="28">
        <v>100</v>
      </c>
      <c r="K1093" s="32"/>
      <c r="L1093" s="35"/>
    </row>
    <row r="1094" spans="1:12" ht="24" x14ac:dyDescent="0.15">
      <c r="A1094" s="11">
        <v>1095</v>
      </c>
      <c r="B1094" s="15" t="s">
        <v>2119</v>
      </c>
      <c r="C1094" s="13">
        <v>9100000354</v>
      </c>
      <c r="D1094" s="14" t="s">
        <v>2141</v>
      </c>
      <c r="E1094" s="15" t="s">
        <v>10</v>
      </c>
      <c r="F1094" s="16" t="s">
        <v>11</v>
      </c>
      <c r="G1094" s="17" t="s">
        <v>2142</v>
      </c>
      <c r="H1094" s="18" t="s">
        <v>2143</v>
      </c>
      <c r="I1094" s="19">
        <v>1</v>
      </c>
      <c r="J1094" s="20">
        <v>100</v>
      </c>
      <c r="K1094" s="31"/>
      <c r="L1094" s="35"/>
    </row>
    <row r="1095" spans="1:12" ht="36" x14ac:dyDescent="0.15">
      <c r="A1095" s="11">
        <v>1096</v>
      </c>
      <c r="B1095" s="15" t="s">
        <v>2119</v>
      </c>
      <c r="C1095" s="13">
        <v>1945317</v>
      </c>
      <c r="D1095" s="14" t="s">
        <v>2144</v>
      </c>
      <c r="E1095" s="15" t="s">
        <v>10</v>
      </c>
      <c r="F1095" s="16" t="s">
        <v>11</v>
      </c>
      <c r="G1095" s="17" t="s">
        <v>2145</v>
      </c>
      <c r="H1095" s="18" t="s">
        <v>2146</v>
      </c>
      <c r="I1095" s="19">
        <v>4063</v>
      </c>
      <c r="J1095" s="20">
        <v>100</v>
      </c>
      <c r="K1095" s="31" t="s">
        <v>26</v>
      </c>
      <c r="L1095" s="35"/>
    </row>
    <row r="1096" spans="1:12" ht="36" x14ac:dyDescent="0.15">
      <c r="A1096" s="11">
        <v>1097</v>
      </c>
      <c r="B1096" s="15" t="s">
        <v>2119</v>
      </c>
      <c r="C1096" s="13">
        <v>1945355</v>
      </c>
      <c r="D1096" s="14" t="s">
        <v>2147</v>
      </c>
      <c r="E1096" s="15" t="s">
        <v>10</v>
      </c>
      <c r="F1096" s="16" t="s">
        <v>11</v>
      </c>
      <c r="G1096" s="17" t="s">
        <v>2148</v>
      </c>
      <c r="H1096" s="18" t="s">
        <v>2146</v>
      </c>
      <c r="I1096" s="19">
        <v>4063</v>
      </c>
      <c r="J1096" s="20">
        <v>100</v>
      </c>
      <c r="K1096" s="31" t="s">
        <v>26</v>
      </c>
      <c r="L1096" s="35"/>
    </row>
    <row r="1097" spans="1:12" ht="24" x14ac:dyDescent="0.15">
      <c r="A1097" s="11">
        <v>1098</v>
      </c>
      <c r="B1097" s="15" t="s">
        <v>2119</v>
      </c>
      <c r="C1097" s="13">
        <v>3908358</v>
      </c>
      <c r="D1097" s="14" t="s">
        <v>2149</v>
      </c>
      <c r="E1097" s="15" t="s">
        <v>10</v>
      </c>
      <c r="F1097" s="16" t="s">
        <v>11</v>
      </c>
      <c r="G1097" s="17" t="s">
        <v>2150</v>
      </c>
      <c r="H1097" s="18" t="s">
        <v>2151</v>
      </c>
      <c r="I1097" s="19">
        <v>1</v>
      </c>
      <c r="J1097" s="20">
        <v>100</v>
      </c>
      <c r="K1097" s="31"/>
      <c r="L1097" s="35"/>
    </row>
    <row r="1098" spans="1:12" x14ac:dyDescent="0.15">
      <c r="A1098" s="11">
        <v>1099</v>
      </c>
      <c r="B1098" s="15" t="s">
        <v>2119</v>
      </c>
      <c r="C1098" s="13">
        <v>1941982</v>
      </c>
      <c r="D1098" s="14" t="s">
        <v>2152</v>
      </c>
      <c r="E1098" s="15" t="s">
        <v>10</v>
      </c>
      <c r="F1098" s="16" t="s">
        <v>11</v>
      </c>
      <c r="G1098" s="17" t="s">
        <v>2153</v>
      </c>
      <c r="H1098" s="18" t="s">
        <v>2154</v>
      </c>
      <c r="I1098" s="19">
        <v>1160</v>
      </c>
      <c r="J1098" s="20">
        <v>100</v>
      </c>
      <c r="K1098" s="31"/>
      <c r="L1098" s="35"/>
    </row>
    <row r="1099" spans="1:12" x14ac:dyDescent="0.15">
      <c r="A1099" s="11">
        <v>1100</v>
      </c>
      <c r="B1099" s="15" t="s">
        <v>2119</v>
      </c>
      <c r="C1099" s="13">
        <v>1901368</v>
      </c>
      <c r="D1099" s="14" t="s">
        <v>2155</v>
      </c>
      <c r="E1099" s="15" t="s">
        <v>10</v>
      </c>
      <c r="F1099" s="16" t="s">
        <v>11</v>
      </c>
      <c r="G1099" s="17" t="s">
        <v>2156</v>
      </c>
      <c r="H1099" s="18" t="s">
        <v>862</v>
      </c>
      <c r="I1099" s="19">
        <v>1330</v>
      </c>
      <c r="J1099" s="20">
        <v>100</v>
      </c>
      <c r="K1099" s="31"/>
      <c r="L1099" s="35"/>
    </row>
    <row r="1100" spans="1:12" x14ac:dyDescent="0.15">
      <c r="A1100" s="11">
        <v>1101</v>
      </c>
      <c r="B1100" s="15" t="s">
        <v>2119</v>
      </c>
      <c r="C1100" s="13">
        <v>2864297</v>
      </c>
      <c r="D1100" s="14" t="s">
        <v>2157</v>
      </c>
      <c r="E1100" s="15" t="s">
        <v>10</v>
      </c>
      <c r="F1100" s="16" t="s">
        <v>11</v>
      </c>
      <c r="G1100" s="17" t="s">
        <v>2158</v>
      </c>
      <c r="H1100" s="18" t="s">
        <v>1907</v>
      </c>
      <c r="I1100" s="19">
        <v>849</v>
      </c>
      <c r="J1100" s="20">
        <v>100</v>
      </c>
      <c r="K1100" s="31"/>
      <c r="L1100" s="35"/>
    </row>
    <row r="1101" spans="1:12" ht="24" x14ac:dyDescent="0.15">
      <c r="A1101" s="11">
        <v>1102</v>
      </c>
      <c r="B1101" s="15" t="s">
        <v>2119</v>
      </c>
      <c r="C1101" s="13">
        <v>3907221</v>
      </c>
      <c r="D1101" s="14" t="s">
        <v>2159</v>
      </c>
      <c r="E1101" s="15" t="s">
        <v>10</v>
      </c>
      <c r="F1101" s="16" t="s">
        <v>11</v>
      </c>
      <c r="G1101" s="17" t="s">
        <v>2160</v>
      </c>
      <c r="H1101" s="18" t="s">
        <v>1018</v>
      </c>
      <c r="I1101" s="19">
        <v>1</v>
      </c>
      <c r="J1101" s="20">
        <v>100</v>
      </c>
      <c r="K1101" s="31"/>
      <c r="L1101" s="35"/>
    </row>
    <row r="1102" spans="1:12" ht="24" x14ac:dyDescent="0.15">
      <c r="A1102" s="11">
        <v>1103</v>
      </c>
      <c r="B1102" s="21" t="s">
        <v>2119</v>
      </c>
      <c r="C1102" s="22">
        <v>1945058</v>
      </c>
      <c r="D1102" s="23" t="s">
        <v>2161</v>
      </c>
      <c r="E1102" s="24" t="s">
        <v>10</v>
      </c>
      <c r="F1102" s="25"/>
      <c r="G1102" s="23" t="s">
        <v>2162</v>
      </c>
      <c r="H1102" s="26" t="str">
        <f>"2003/01/10"</f>
        <v>2003/01/10</v>
      </c>
      <c r="I1102" s="27">
        <v>2362</v>
      </c>
      <c r="J1102" s="28">
        <v>100</v>
      </c>
      <c r="K1102" s="32"/>
      <c r="L1102" s="35"/>
    </row>
    <row r="1103" spans="1:12" x14ac:dyDescent="0.15">
      <c r="A1103" s="11">
        <v>1104</v>
      </c>
      <c r="B1103" s="15" t="s">
        <v>2119</v>
      </c>
      <c r="C1103" s="13">
        <v>3907467</v>
      </c>
      <c r="D1103" s="14" t="s">
        <v>2163</v>
      </c>
      <c r="E1103" s="15" t="s">
        <v>10</v>
      </c>
      <c r="F1103" s="16" t="s">
        <v>11</v>
      </c>
      <c r="G1103" s="17" t="s">
        <v>2164</v>
      </c>
      <c r="H1103" s="18" t="s">
        <v>1018</v>
      </c>
      <c r="I1103" s="19">
        <v>1</v>
      </c>
      <c r="J1103" s="20">
        <v>100</v>
      </c>
      <c r="K1103" s="31"/>
      <c r="L1103" s="35"/>
    </row>
    <row r="1104" spans="1:12" ht="24" x14ac:dyDescent="0.15">
      <c r="A1104" s="11">
        <v>1105</v>
      </c>
      <c r="B1104" s="21" t="s">
        <v>2119</v>
      </c>
      <c r="C1104" s="22">
        <v>9100002280</v>
      </c>
      <c r="D1104" s="23" t="s">
        <v>2165</v>
      </c>
      <c r="E1104" s="24" t="s">
        <v>10</v>
      </c>
      <c r="F1104" s="25"/>
      <c r="G1104" s="23" t="s">
        <v>2166</v>
      </c>
      <c r="H1104" s="26" t="str">
        <f>"2010/03/12"</f>
        <v>2010/03/12</v>
      </c>
      <c r="I1104" s="27">
        <v>1</v>
      </c>
      <c r="J1104" s="28">
        <v>100</v>
      </c>
      <c r="K1104" s="32"/>
      <c r="L1104" s="35"/>
    </row>
    <row r="1105" spans="1:12" ht="24" x14ac:dyDescent="0.15">
      <c r="A1105" s="11">
        <v>1106</v>
      </c>
      <c r="B1105" s="21" t="s">
        <v>2119</v>
      </c>
      <c r="C1105" s="22">
        <v>1940909</v>
      </c>
      <c r="D1105" s="23" t="s">
        <v>2167</v>
      </c>
      <c r="E1105" s="24" t="s">
        <v>2168</v>
      </c>
      <c r="F1105" s="25"/>
      <c r="G1105" s="23" t="s">
        <v>2169</v>
      </c>
      <c r="H1105" s="26" t="str">
        <f t="shared" ref="H1105:H1117" si="1">"2002/05/27"</f>
        <v>2002/05/27</v>
      </c>
      <c r="I1105" s="27">
        <v>3969</v>
      </c>
      <c r="J1105" s="28">
        <v>100</v>
      </c>
      <c r="K1105" s="32" t="s">
        <v>26</v>
      </c>
      <c r="L1105" s="35"/>
    </row>
    <row r="1106" spans="1:12" ht="24" x14ac:dyDescent="0.15">
      <c r="A1106" s="11">
        <v>1107</v>
      </c>
      <c r="B1106" s="21" t="s">
        <v>2119</v>
      </c>
      <c r="C1106" s="22">
        <v>1940992</v>
      </c>
      <c r="D1106" s="23" t="s">
        <v>2167</v>
      </c>
      <c r="E1106" s="24" t="s">
        <v>2170</v>
      </c>
      <c r="F1106" s="25"/>
      <c r="G1106" s="23" t="s">
        <v>2171</v>
      </c>
      <c r="H1106" s="26" t="str">
        <f t="shared" si="1"/>
        <v>2002/05/27</v>
      </c>
      <c r="I1106" s="27">
        <v>4347</v>
      </c>
      <c r="J1106" s="28">
        <v>100</v>
      </c>
      <c r="K1106" s="32" t="s">
        <v>26</v>
      </c>
      <c r="L1106" s="35"/>
    </row>
    <row r="1107" spans="1:12" ht="24" x14ac:dyDescent="0.15">
      <c r="A1107" s="11">
        <v>1108</v>
      </c>
      <c r="B1107" s="21" t="s">
        <v>2119</v>
      </c>
      <c r="C1107" s="22">
        <v>1940848</v>
      </c>
      <c r="D1107" s="23" t="s">
        <v>2167</v>
      </c>
      <c r="E1107" s="24" t="s">
        <v>2172</v>
      </c>
      <c r="F1107" s="25"/>
      <c r="G1107" s="23" t="s">
        <v>2173</v>
      </c>
      <c r="H1107" s="26" t="str">
        <f t="shared" si="1"/>
        <v>2002/05/27</v>
      </c>
      <c r="I1107" s="27">
        <v>2646</v>
      </c>
      <c r="J1107" s="28">
        <v>100</v>
      </c>
      <c r="K1107" s="32" t="s">
        <v>26</v>
      </c>
      <c r="L1107" s="35"/>
    </row>
    <row r="1108" spans="1:12" ht="24" x14ac:dyDescent="0.15">
      <c r="A1108" s="11">
        <v>1109</v>
      </c>
      <c r="B1108" s="21" t="s">
        <v>2119</v>
      </c>
      <c r="C1108" s="22">
        <v>1940930</v>
      </c>
      <c r="D1108" s="23" t="s">
        <v>2167</v>
      </c>
      <c r="E1108" s="24" t="s">
        <v>2174</v>
      </c>
      <c r="F1108" s="25"/>
      <c r="G1108" s="23" t="s">
        <v>2175</v>
      </c>
      <c r="H1108" s="26" t="str">
        <f t="shared" si="1"/>
        <v>2002/05/27</v>
      </c>
      <c r="I1108" s="27">
        <v>3213</v>
      </c>
      <c r="J1108" s="28">
        <v>100</v>
      </c>
      <c r="K1108" s="32" t="s">
        <v>26</v>
      </c>
      <c r="L1108" s="35"/>
    </row>
    <row r="1109" spans="1:12" ht="24" x14ac:dyDescent="0.15">
      <c r="A1109" s="11">
        <v>1110</v>
      </c>
      <c r="B1109" s="21" t="s">
        <v>2119</v>
      </c>
      <c r="C1109" s="22">
        <v>1940893</v>
      </c>
      <c r="D1109" s="23" t="s">
        <v>2167</v>
      </c>
      <c r="E1109" s="24" t="s">
        <v>2176</v>
      </c>
      <c r="F1109" s="25"/>
      <c r="G1109" s="23" t="s">
        <v>2177</v>
      </c>
      <c r="H1109" s="26" t="str">
        <f t="shared" si="1"/>
        <v>2002/05/27</v>
      </c>
      <c r="I1109" s="27">
        <v>3780</v>
      </c>
      <c r="J1109" s="28">
        <v>100</v>
      </c>
      <c r="K1109" s="32" t="s">
        <v>26</v>
      </c>
      <c r="L1109" s="35"/>
    </row>
    <row r="1110" spans="1:12" ht="24" x14ac:dyDescent="0.15">
      <c r="A1110" s="11">
        <v>1111</v>
      </c>
      <c r="B1110" s="21" t="s">
        <v>2119</v>
      </c>
      <c r="C1110" s="22">
        <v>1940862</v>
      </c>
      <c r="D1110" s="23" t="s">
        <v>2167</v>
      </c>
      <c r="E1110" s="24" t="s">
        <v>2178</v>
      </c>
      <c r="F1110" s="25"/>
      <c r="G1110" s="23" t="s">
        <v>2179</v>
      </c>
      <c r="H1110" s="26" t="str">
        <f t="shared" si="1"/>
        <v>2002/05/27</v>
      </c>
      <c r="I1110" s="27">
        <v>3780</v>
      </c>
      <c r="J1110" s="28">
        <v>100</v>
      </c>
      <c r="K1110" s="32" t="s">
        <v>26</v>
      </c>
      <c r="L1110" s="35"/>
    </row>
    <row r="1111" spans="1:12" ht="24" x14ac:dyDescent="0.15">
      <c r="A1111" s="11">
        <v>1112</v>
      </c>
      <c r="B1111" s="21" t="s">
        <v>2119</v>
      </c>
      <c r="C1111" s="22">
        <v>1941005</v>
      </c>
      <c r="D1111" s="23" t="s">
        <v>2167</v>
      </c>
      <c r="E1111" s="24" t="s">
        <v>2180</v>
      </c>
      <c r="F1111" s="25"/>
      <c r="G1111" s="23" t="s">
        <v>2181</v>
      </c>
      <c r="H1111" s="26" t="str">
        <f t="shared" si="1"/>
        <v>2002/05/27</v>
      </c>
      <c r="I1111" s="27">
        <v>4158</v>
      </c>
      <c r="J1111" s="28">
        <v>100</v>
      </c>
      <c r="K1111" s="32" t="s">
        <v>26</v>
      </c>
      <c r="L1111" s="35"/>
    </row>
    <row r="1112" spans="1:12" ht="24" x14ac:dyDescent="0.15">
      <c r="A1112" s="11">
        <v>1113</v>
      </c>
      <c r="B1112" s="21" t="s">
        <v>2119</v>
      </c>
      <c r="C1112" s="22">
        <v>1940916</v>
      </c>
      <c r="D1112" s="23" t="s">
        <v>2167</v>
      </c>
      <c r="E1112" s="24" t="s">
        <v>2182</v>
      </c>
      <c r="F1112" s="25"/>
      <c r="G1112" s="23" t="s">
        <v>2183</v>
      </c>
      <c r="H1112" s="26" t="str">
        <f t="shared" si="1"/>
        <v>2002/05/27</v>
      </c>
      <c r="I1112" s="27">
        <v>3969</v>
      </c>
      <c r="J1112" s="28">
        <v>100</v>
      </c>
      <c r="K1112" s="32" t="s">
        <v>26</v>
      </c>
      <c r="L1112" s="35"/>
    </row>
    <row r="1113" spans="1:12" ht="24" x14ac:dyDescent="0.15">
      <c r="A1113" s="11">
        <v>1114</v>
      </c>
      <c r="B1113" s="21" t="s">
        <v>2119</v>
      </c>
      <c r="C1113" s="22">
        <v>1940978</v>
      </c>
      <c r="D1113" s="23" t="s">
        <v>2167</v>
      </c>
      <c r="E1113" s="24" t="s">
        <v>2184</v>
      </c>
      <c r="F1113" s="25"/>
      <c r="G1113" s="23" t="s">
        <v>2185</v>
      </c>
      <c r="H1113" s="26" t="str">
        <f t="shared" si="1"/>
        <v>2002/05/27</v>
      </c>
      <c r="I1113" s="27">
        <v>3780</v>
      </c>
      <c r="J1113" s="28">
        <v>100</v>
      </c>
      <c r="K1113" s="32" t="s">
        <v>26</v>
      </c>
      <c r="L1113" s="35"/>
    </row>
    <row r="1114" spans="1:12" ht="24" x14ac:dyDescent="0.15">
      <c r="A1114" s="11">
        <v>1115</v>
      </c>
      <c r="B1114" s="21" t="s">
        <v>2119</v>
      </c>
      <c r="C1114" s="22">
        <v>1940879</v>
      </c>
      <c r="D1114" s="23" t="s">
        <v>2167</v>
      </c>
      <c r="E1114" s="24" t="s">
        <v>2186</v>
      </c>
      <c r="F1114" s="25"/>
      <c r="G1114" s="23" t="s">
        <v>2187</v>
      </c>
      <c r="H1114" s="26" t="str">
        <f t="shared" si="1"/>
        <v>2002/05/27</v>
      </c>
      <c r="I1114" s="27">
        <v>3591</v>
      </c>
      <c r="J1114" s="28">
        <v>100</v>
      </c>
      <c r="K1114" s="32" t="s">
        <v>26</v>
      </c>
      <c r="L1114" s="35"/>
    </row>
    <row r="1115" spans="1:12" ht="24" x14ac:dyDescent="0.15">
      <c r="A1115" s="11">
        <v>1116</v>
      </c>
      <c r="B1115" s="21" t="s">
        <v>2119</v>
      </c>
      <c r="C1115" s="22">
        <v>1940886</v>
      </c>
      <c r="D1115" s="23" t="s">
        <v>2167</v>
      </c>
      <c r="E1115" s="24" t="s">
        <v>2188</v>
      </c>
      <c r="F1115" s="25"/>
      <c r="G1115" s="23" t="s">
        <v>2189</v>
      </c>
      <c r="H1115" s="26" t="str">
        <f t="shared" si="1"/>
        <v>2002/05/27</v>
      </c>
      <c r="I1115" s="27">
        <v>3780</v>
      </c>
      <c r="J1115" s="28">
        <v>100</v>
      </c>
      <c r="K1115" s="32" t="s">
        <v>26</v>
      </c>
      <c r="L1115" s="35"/>
    </row>
    <row r="1116" spans="1:12" ht="24" x14ac:dyDescent="0.15">
      <c r="A1116" s="11">
        <v>1117</v>
      </c>
      <c r="B1116" s="21" t="s">
        <v>2119</v>
      </c>
      <c r="C1116" s="22">
        <v>1940923</v>
      </c>
      <c r="D1116" s="23" t="s">
        <v>2167</v>
      </c>
      <c r="E1116" s="24" t="s">
        <v>2190</v>
      </c>
      <c r="F1116" s="25"/>
      <c r="G1116" s="23" t="s">
        <v>2191</v>
      </c>
      <c r="H1116" s="26" t="str">
        <f t="shared" si="1"/>
        <v>2002/05/27</v>
      </c>
      <c r="I1116" s="27">
        <v>4347</v>
      </c>
      <c r="J1116" s="28">
        <v>100</v>
      </c>
      <c r="K1116" s="32" t="s">
        <v>26</v>
      </c>
      <c r="L1116" s="35"/>
    </row>
    <row r="1117" spans="1:12" ht="24" x14ac:dyDescent="0.15">
      <c r="A1117" s="11">
        <v>1118</v>
      </c>
      <c r="B1117" s="21" t="s">
        <v>2119</v>
      </c>
      <c r="C1117" s="22">
        <v>1941944</v>
      </c>
      <c r="D1117" s="23" t="s">
        <v>2167</v>
      </c>
      <c r="E1117" s="24" t="s">
        <v>2192</v>
      </c>
      <c r="F1117" s="25"/>
      <c r="G1117" s="23" t="s">
        <v>2193</v>
      </c>
      <c r="H1117" s="26" t="str">
        <f t="shared" si="1"/>
        <v>2002/05/27</v>
      </c>
      <c r="I1117" s="27">
        <v>1</v>
      </c>
      <c r="J1117" s="28">
        <v>100</v>
      </c>
      <c r="K1117" s="32" t="s">
        <v>26</v>
      </c>
      <c r="L1117" s="35"/>
    </row>
    <row r="1118" spans="1:12" ht="24" x14ac:dyDescent="0.15">
      <c r="A1118" s="11">
        <v>1119</v>
      </c>
      <c r="B1118" s="21" t="s">
        <v>2194</v>
      </c>
      <c r="C1118" s="22">
        <v>9100010391</v>
      </c>
      <c r="D1118" s="23" t="s">
        <v>2195</v>
      </c>
      <c r="E1118" s="24" t="s">
        <v>10</v>
      </c>
      <c r="F1118" s="25"/>
      <c r="G1118" s="23" t="s">
        <v>2196</v>
      </c>
      <c r="H1118" s="26" t="str">
        <f>"2011/04/01"</f>
        <v>2011/04/01</v>
      </c>
      <c r="I1118" s="27">
        <v>1</v>
      </c>
      <c r="J1118" s="28">
        <v>100</v>
      </c>
      <c r="K1118" s="32"/>
      <c r="L1118" s="35"/>
    </row>
    <row r="1119" spans="1:12" ht="24" x14ac:dyDescent="0.15">
      <c r="A1119" s="11">
        <v>1120</v>
      </c>
      <c r="B1119" s="21" t="s">
        <v>2197</v>
      </c>
      <c r="C1119" s="22">
        <v>364058</v>
      </c>
      <c r="D1119" s="23" t="s">
        <v>2198</v>
      </c>
      <c r="E1119" s="24" t="s">
        <v>1698</v>
      </c>
      <c r="F1119" s="25" t="s">
        <v>571</v>
      </c>
      <c r="G1119" s="23" t="s">
        <v>2199</v>
      </c>
      <c r="H1119" s="26" t="str">
        <f t="shared" ref="H1119:H1124" si="2">"1994/03/31"</f>
        <v>1994/03/31</v>
      </c>
      <c r="I1119" s="27">
        <v>1608</v>
      </c>
      <c r="J1119" s="28">
        <v>100</v>
      </c>
      <c r="K1119" s="32" t="s">
        <v>26</v>
      </c>
      <c r="L1119" s="35"/>
    </row>
    <row r="1120" spans="1:12" ht="24" x14ac:dyDescent="0.15">
      <c r="A1120" s="11">
        <v>1121</v>
      </c>
      <c r="B1120" s="21" t="s">
        <v>2197</v>
      </c>
      <c r="C1120" s="22">
        <v>364270</v>
      </c>
      <c r="D1120" s="23" t="s">
        <v>2198</v>
      </c>
      <c r="E1120" s="24" t="s">
        <v>1700</v>
      </c>
      <c r="F1120" s="25" t="s">
        <v>571</v>
      </c>
      <c r="G1120" s="23" t="s">
        <v>2200</v>
      </c>
      <c r="H1120" s="26" t="str">
        <f t="shared" si="2"/>
        <v>1994/03/31</v>
      </c>
      <c r="I1120" s="27">
        <v>2680</v>
      </c>
      <c r="J1120" s="28">
        <v>100</v>
      </c>
      <c r="K1120" s="32" t="s">
        <v>26</v>
      </c>
      <c r="L1120" s="35"/>
    </row>
    <row r="1121" spans="1:12" ht="24" x14ac:dyDescent="0.15">
      <c r="A1121" s="11">
        <v>1122</v>
      </c>
      <c r="B1121" s="21" t="s">
        <v>2197</v>
      </c>
      <c r="C1121" s="22">
        <v>366021</v>
      </c>
      <c r="D1121" s="23" t="s">
        <v>2198</v>
      </c>
      <c r="E1121" s="24" t="s">
        <v>2201</v>
      </c>
      <c r="F1121" s="25" t="s">
        <v>571</v>
      </c>
      <c r="G1121" s="23" t="s">
        <v>2202</v>
      </c>
      <c r="H1121" s="26" t="str">
        <f t="shared" si="2"/>
        <v>1994/03/31</v>
      </c>
      <c r="I1121" s="27">
        <v>2681</v>
      </c>
      <c r="J1121" s="28">
        <v>100</v>
      </c>
      <c r="K1121" s="32" t="s">
        <v>26</v>
      </c>
      <c r="L1121" s="35"/>
    </row>
    <row r="1122" spans="1:12" ht="24" x14ac:dyDescent="0.15">
      <c r="A1122" s="11">
        <v>1123</v>
      </c>
      <c r="B1122" s="21" t="s">
        <v>2197</v>
      </c>
      <c r="C1122" s="22">
        <v>366038</v>
      </c>
      <c r="D1122" s="23" t="s">
        <v>2198</v>
      </c>
      <c r="E1122" s="24" t="s">
        <v>2203</v>
      </c>
      <c r="F1122" s="25" t="s">
        <v>571</v>
      </c>
      <c r="G1122" s="23" t="s">
        <v>2204</v>
      </c>
      <c r="H1122" s="26" t="str">
        <f t="shared" si="2"/>
        <v>1994/03/31</v>
      </c>
      <c r="I1122" s="27">
        <v>2681</v>
      </c>
      <c r="J1122" s="28">
        <v>100</v>
      </c>
      <c r="K1122" s="32" t="s">
        <v>26</v>
      </c>
      <c r="L1122" s="35"/>
    </row>
    <row r="1123" spans="1:12" ht="24" x14ac:dyDescent="0.15">
      <c r="A1123" s="11">
        <v>1124</v>
      </c>
      <c r="B1123" s="21" t="s">
        <v>2197</v>
      </c>
      <c r="C1123" s="22">
        <v>366045</v>
      </c>
      <c r="D1123" s="23" t="s">
        <v>2198</v>
      </c>
      <c r="E1123" s="24" t="s">
        <v>1221</v>
      </c>
      <c r="F1123" s="25" t="s">
        <v>571</v>
      </c>
      <c r="G1123" s="23" t="s">
        <v>2205</v>
      </c>
      <c r="H1123" s="26" t="str">
        <f t="shared" si="2"/>
        <v>1994/03/31</v>
      </c>
      <c r="I1123" s="27">
        <v>2682</v>
      </c>
      <c r="J1123" s="28">
        <v>100</v>
      </c>
      <c r="K1123" s="32" t="s">
        <v>26</v>
      </c>
      <c r="L1123" s="35"/>
    </row>
    <row r="1124" spans="1:12" ht="36" x14ac:dyDescent="0.15">
      <c r="A1124" s="11">
        <v>1125</v>
      </c>
      <c r="B1124" s="21" t="s">
        <v>2197</v>
      </c>
      <c r="C1124" s="22">
        <v>362153</v>
      </c>
      <c r="D1124" s="23" t="s">
        <v>2206</v>
      </c>
      <c r="E1124" s="24"/>
      <c r="F1124" s="25"/>
      <c r="G1124" s="23" t="s">
        <v>2207</v>
      </c>
      <c r="H1124" s="26" t="str">
        <f t="shared" si="2"/>
        <v>1994/03/31</v>
      </c>
      <c r="I1124" s="29">
        <v>2090</v>
      </c>
      <c r="J1124" s="28">
        <v>100</v>
      </c>
      <c r="K1124" s="32"/>
      <c r="L1124" s="35"/>
    </row>
    <row r="1125" spans="1:12" ht="24" x14ac:dyDescent="0.15">
      <c r="A1125" s="11">
        <v>1126</v>
      </c>
      <c r="B1125" s="12" t="s">
        <v>2197</v>
      </c>
      <c r="C1125" s="13">
        <v>585446</v>
      </c>
      <c r="D1125" s="14" t="s">
        <v>2208</v>
      </c>
      <c r="E1125" s="15" t="s">
        <v>10</v>
      </c>
      <c r="F1125" s="16" t="s">
        <v>11</v>
      </c>
      <c r="G1125" s="17" t="s">
        <v>2209</v>
      </c>
      <c r="H1125" s="18" t="s">
        <v>13</v>
      </c>
      <c r="I1125" s="19">
        <v>975</v>
      </c>
      <c r="J1125" s="20">
        <v>100</v>
      </c>
      <c r="K1125" s="31"/>
      <c r="L1125" s="35"/>
    </row>
    <row r="1126" spans="1:12" ht="24" x14ac:dyDescent="0.15">
      <c r="A1126" s="11">
        <v>1127</v>
      </c>
      <c r="B1126" s="12" t="s">
        <v>2197</v>
      </c>
      <c r="C1126" s="13">
        <v>2948263</v>
      </c>
      <c r="D1126" s="14" t="s">
        <v>2210</v>
      </c>
      <c r="E1126" s="15" t="s">
        <v>10</v>
      </c>
      <c r="F1126" s="16" t="s">
        <v>11</v>
      </c>
      <c r="G1126" s="17" t="s">
        <v>2211</v>
      </c>
      <c r="H1126" s="18" t="s">
        <v>2212</v>
      </c>
      <c r="I1126" s="19">
        <v>3213</v>
      </c>
      <c r="J1126" s="20">
        <v>100</v>
      </c>
      <c r="K1126" s="31"/>
      <c r="L1126" s="35"/>
    </row>
    <row r="1127" spans="1:12" ht="24.75" thickBot="1" x14ac:dyDescent="0.2">
      <c r="A1127" s="11">
        <v>1128</v>
      </c>
      <c r="B1127" s="12" t="s">
        <v>2213</v>
      </c>
      <c r="C1127" s="13">
        <v>3617458</v>
      </c>
      <c r="D1127" s="14" t="s">
        <v>2214</v>
      </c>
      <c r="E1127" s="15" t="s">
        <v>10</v>
      </c>
      <c r="F1127" s="16" t="s">
        <v>11</v>
      </c>
      <c r="G1127" s="17" t="s">
        <v>2215</v>
      </c>
      <c r="H1127" s="18" t="s">
        <v>2216</v>
      </c>
      <c r="I1127" s="19">
        <v>5670</v>
      </c>
      <c r="J1127" s="20">
        <v>100</v>
      </c>
      <c r="K1127" s="31"/>
      <c r="L1127" s="36"/>
    </row>
    <row r="1128" spans="1:12" x14ac:dyDescent="0.15">
      <c r="A1128" s="1"/>
      <c r="B1128" s="1"/>
      <c r="C1128" s="2"/>
      <c r="D1128" s="3"/>
      <c r="E1128" s="4"/>
      <c r="F1128" s="3"/>
      <c r="G1128" s="1"/>
      <c r="H1128" s="5"/>
      <c r="I1128" s="1"/>
      <c r="J1128" s="1"/>
      <c r="K1128" s="6"/>
    </row>
    <row r="1129" spans="1:12" x14ac:dyDescent="0.15">
      <c r="A1129" s="1"/>
      <c r="B1129" s="1"/>
      <c r="C1129" s="2"/>
      <c r="D1129" s="3"/>
      <c r="E1129" s="4"/>
      <c r="F1129" s="3"/>
      <c r="G1129" s="1"/>
      <c r="H1129" s="5"/>
      <c r="I1129" s="1"/>
      <c r="J1129" s="1"/>
      <c r="K1129" s="6"/>
    </row>
    <row r="1130" spans="1:12" x14ac:dyDescent="0.15">
      <c r="A1130" s="1"/>
      <c r="B1130" s="1"/>
      <c r="C1130" s="2"/>
      <c r="D1130" s="3"/>
      <c r="E1130" s="4"/>
      <c r="F1130" s="3"/>
      <c r="G1130" s="1"/>
      <c r="H1130" s="5"/>
      <c r="I1130" s="1"/>
      <c r="J1130" s="1"/>
      <c r="K1130" s="6"/>
    </row>
    <row r="1131" spans="1:12" x14ac:dyDescent="0.15">
      <c r="A1131" s="1"/>
      <c r="B1131" s="1"/>
      <c r="C1131" s="2"/>
      <c r="D1131" s="3"/>
      <c r="E1131" s="4"/>
      <c r="F1131" s="3"/>
      <c r="G1131" s="1"/>
      <c r="H1131" s="5"/>
      <c r="I1131" s="1"/>
      <c r="J1131" s="1"/>
      <c r="K1131" s="6"/>
    </row>
    <row r="1132" spans="1:12" x14ac:dyDescent="0.15">
      <c r="A1132" s="1"/>
      <c r="B1132" s="1"/>
      <c r="C1132" s="2"/>
      <c r="D1132" s="3"/>
      <c r="E1132" s="4"/>
      <c r="F1132" s="3"/>
      <c r="G1132" s="1"/>
      <c r="H1132" s="7"/>
      <c r="I1132" s="1"/>
      <c r="J1132" s="1"/>
      <c r="K1132" s="6"/>
    </row>
    <row r="1133" spans="1:12" x14ac:dyDescent="0.15">
      <c r="A1133" s="1"/>
      <c r="B1133" s="1"/>
      <c r="C1133" s="2"/>
      <c r="D1133" s="3"/>
      <c r="E1133" s="4"/>
      <c r="F1133" s="3"/>
      <c r="G1133" s="1"/>
      <c r="H1133" s="7"/>
      <c r="I1133" s="1"/>
      <c r="J1133" s="1"/>
      <c r="K1133" s="6"/>
    </row>
  </sheetData>
  <phoneticPr fontId="4"/>
  <pageMargins left="0.51181102362204722" right="0.51181102362204722" top="0.74803149606299213" bottom="0.55118110236220474" header="0.31496062992125984" footer="0.31496062992125984"/>
  <pageSetup paperSize="9" orientation="landscape" r:id="rId1"/>
  <headerFooter>
    <oddHeader>&amp;CH30年度譲渡対象図書リスト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H30年度譲渡対象図書リスト</vt:lpstr>
      <vt:lpstr>H30年度譲渡対象図書リスト!Print_Area</vt:lpstr>
      <vt:lpstr>H30年度譲渡対象図書リスト!Print_Titles</vt:lpstr>
    </vt:vector>
  </TitlesOfParts>
  <Company>nos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広島市立大学　情報処理センター</dc:creator>
  <cp:lastModifiedBy>広島市立大学　情報処理センター</cp:lastModifiedBy>
  <cp:lastPrinted>2018-10-22T05:09:05Z</cp:lastPrinted>
  <dcterms:created xsi:type="dcterms:W3CDTF">2018-10-15T07:13:08Z</dcterms:created>
  <dcterms:modified xsi:type="dcterms:W3CDTF">2018-10-22T05:09:07Z</dcterms:modified>
</cp:coreProperties>
</file>